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theme/themeOverride2.xml" ContentType="application/vnd.openxmlformats-officedocument.themeOverride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theme/themeOverride3.xml" ContentType="application/vnd.openxmlformats-officedocument.themeOverride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theme/themeOverride5.xml" ContentType="application/vnd.openxmlformats-officedocument.themeOverride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theme/themeOverride6.xml" ContentType="application/vnd.openxmlformats-officedocument.themeOverride+xml"/>
  <Override PartName="/xl/drawings/drawing16.xml" ContentType="application/vnd.openxmlformats-officedocument.drawingml.chartshapes+xml"/>
  <Override PartName="/xl/charts/chart15.xml" ContentType="application/vnd.openxmlformats-officedocument.drawingml.chart+xml"/>
  <Override PartName="/xl/theme/themeOverride7.xml" ContentType="application/vnd.openxmlformats-officedocument.themeOverride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60" windowWidth="20730" windowHeight="5355"/>
  </bookViews>
  <sheets>
    <sheet name="ЕФЕКТИВНІСТЬ 2019 рік" sheetId="17" r:id="rId1"/>
    <sheet name="графіки " sheetId="18" r:id="rId2"/>
    <sheet name="Лист2" sheetId="20" r:id="rId3"/>
  </sheets>
  <definedNames>
    <definedName name="_xlnm.Print_Titles" localSheetId="0">'ЕФЕКТИВНІСТЬ 2019 рік'!$7:$9</definedName>
    <definedName name="_xlnm.Print_Area" localSheetId="0">'ЕФЕКТИВНІСТЬ 2019 рік'!$7:$9</definedName>
  </definedNames>
  <calcPr calcId="145621" calcMode="manual"/>
</workbook>
</file>

<file path=xl/calcChain.xml><?xml version="1.0" encoding="utf-8"?>
<calcChain xmlns="http://schemas.openxmlformats.org/spreadsheetml/2006/main">
  <c r="K37" i="17" l="1"/>
  <c r="D37" i="17" l="1"/>
  <c r="E37" i="17"/>
  <c r="F37" i="17"/>
  <c r="D64" i="17"/>
  <c r="E64" i="17"/>
  <c r="F64" i="17"/>
  <c r="D72" i="17"/>
  <c r="E72" i="17"/>
  <c r="F72" i="17"/>
  <c r="L13" i="17" l="1"/>
  <c r="O161" i="20" l="1"/>
  <c r="C117" i="18" l="1"/>
  <c r="B822" i="20" l="1"/>
  <c r="S821" i="20"/>
  <c r="R821" i="20"/>
  <c r="K821" i="20"/>
  <c r="J821" i="20"/>
  <c r="S820" i="20"/>
  <c r="R820" i="20"/>
  <c r="S819" i="20"/>
  <c r="R819" i="20"/>
  <c r="K819" i="20"/>
  <c r="J819" i="20"/>
  <c r="S818" i="20"/>
  <c r="R818" i="20"/>
  <c r="K818" i="20"/>
  <c r="J818" i="20"/>
  <c r="S817" i="20"/>
  <c r="R817" i="20"/>
  <c r="K817" i="20"/>
  <c r="J817" i="20"/>
  <c r="S816" i="20"/>
  <c r="R816" i="20"/>
  <c r="K816" i="20"/>
  <c r="J816" i="20"/>
  <c r="S815" i="20"/>
  <c r="R815" i="20"/>
  <c r="K815" i="20"/>
  <c r="J815" i="20"/>
  <c r="B812" i="20"/>
  <c r="S811" i="20"/>
  <c r="R811" i="20"/>
  <c r="K811" i="20"/>
  <c r="J811" i="20"/>
  <c r="S810" i="20"/>
  <c r="R810" i="20"/>
  <c r="S809" i="20"/>
  <c r="R809" i="20"/>
  <c r="K809" i="20"/>
  <c r="J809" i="20"/>
  <c r="S808" i="20"/>
  <c r="R808" i="20"/>
  <c r="K808" i="20"/>
  <c r="J808" i="20"/>
  <c r="S807" i="20"/>
  <c r="R807" i="20"/>
  <c r="K807" i="20"/>
  <c r="J807" i="20"/>
  <c r="S806" i="20"/>
  <c r="R806" i="20"/>
  <c r="K806" i="20"/>
  <c r="J806" i="20"/>
  <c r="S805" i="20"/>
  <c r="R805" i="20"/>
  <c r="K805" i="20"/>
  <c r="J805" i="20"/>
  <c r="P798" i="20"/>
  <c r="O798" i="20"/>
  <c r="N798" i="20"/>
  <c r="M798" i="20"/>
  <c r="L798" i="20"/>
  <c r="P797" i="20"/>
  <c r="O797" i="20"/>
  <c r="N797" i="20"/>
  <c r="M797" i="20"/>
  <c r="L797" i="20"/>
  <c r="P796" i="20"/>
  <c r="O796" i="20"/>
  <c r="N796" i="20"/>
  <c r="M796" i="20"/>
  <c r="L796" i="20"/>
  <c r="P795" i="20"/>
  <c r="O795" i="20"/>
  <c r="N795" i="20"/>
  <c r="M795" i="20"/>
  <c r="L795" i="20"/>
  <c r="P794" i="20"/>
  <c r="O794" i="20"/>
  <c r="N794" i="20"/>
  <c r="M794" i="20"/>
  <c r="L794" i="20"/>
  <c r="P793" i="20"/>
  <c r="O793" i="20"/>
  <c r="N793" i="20"/>
  <c r="M793" i="20"/>
  <c r="L793" i="20"/>
  <c r="P792" i="20"/>
  <c r="X792" i="20" s="1"/>
  <c r="O792" i="20"/>
  <c r="W792" i="20" s="1"/>
  <c r="N792" i="20"/>
  <c r="V792" i="20" s="1"/>
  <c r="M792" i="20"/>
  <c r="U792" i="20" s="1"/>
  <c r="L792" i="20"/>
  <c r="P791" i="20"/>
  <c r="O791" i="20"/>
  <c r="N791" i="20"/>
  <c r="M791" i="20"/>
  <c r="L791" i="20"/>
  <c r="P790" i="20"/>
  <c r="O790" i="20"/>
  <c r="N790" i="20"/>
  <c r="M790" i="20"/>
  <c r="L790" i="20"/>
  <c r="P789" i="20"/>
  <c r="O789" i="20"/>
  <c r="N789" i="20"/>
  <c r="M789" i="20"/>
  <c r="L789" i="20"/>
  <c r="P788" i="20"/>
  <c r="O788" i="20"/>
  <c r="N788" i="20"/>
  <c r="M788" i="20"/>
  <c r="L788" i="20"/>
  <c r="P787" i="20"/>
  <c r="X787" i="20" s="1"/>
  <c r="O787" i="20"/>
  <c r="W787" i="20" s="1"/>
  <c r="N787" i="20"/>
  <c r="V787" i="20" s="1"/>
  <c r="M787" i="20"/>
  <c r="U787" i="20" s="1"/>
  <c r="L787" i="20"/>
  <c r="P786" i="20"/>
  <c r="O786" i="20"/>
  <c r="N786" i="20"/>
  <c r="M786" i="20"/>
  <c r="L786" i="20"/>
  <c r="P785" i="20"/>
  <c r="O785" i="20"/>
  <c r="N785" i="20"/>
  <c r="M785" i="20"/>
  <c r="L785" i="20"/>
  <c r="P784" i="20"/>
  <c r="O784" i="20"/>
  <c r="N784" i="20"/>
  <c r="M784" i="20"/>
  <c r="L784" i="20"/>
  <c r="P783" i="20"/>
  <c r="O783" i="20"/>
  <c r="N783" i="20"/>
  <c r="M783" i="20"/>
  <c r="L783" i="20"/>
  <c r="P782" i="20"/>
  <c r="O782" i="20"/>
  <c r="N782" i="20"/>
  <c r="M782" i="20"/>
  <c r="L782" i="20"/>
  <c r="P781" i="20"/>
  <c r="O781" i="20"/>
  <c r="N781" i="20"/>
  <c r="M781" i="20"/>
  <c r="L781" i="20"/>
  <c r="P780" i="20"/>
  <c r="O780" i="20"/>
  <c r="N780" i="20"/>
  <c r="M780" i="20"/>
  <c r="L780" i="20"/>
  <c r="P779" i="20"/>
  <c r="O779" i="20"/>
  <c r="N779" i="20"/>
  <c r="M779" i="20"/>
  <c r="L779" i="20"/>
  <c r="P778" i="20"/>
  <c r="O778" i="20"/>
  <c r="N778" i="20"/>
  <c r="M778" i="20"/>
  <c r="L778" i="20"/>
  <c r="P777" i="20"/>
  <c r="O777" i="20"/>
  <c r="N777" i="20"/>
  <c r="M777" i="20"/>
  <c r="L777" i="20"/>
  <c r="P776" i="20"/>
  <c r="O776" i="20"/>
  <c r="N776" i="20"/>
  <c r="M776" i="20"/>
  <c r="L776" i="20"/>
  <c r="P775" i="20"/>
  <c r="O775" i="20"/>
  <c r="N775" i="20"/>
  <c r="M775" i="20"/>
  <c r="L775" i="20"/>
  <c r="P774" i="20"/>
  <c r="O774" i="20"/>
  <c r="N774" i="20"/>
  <c r="M774" i="20"/>
  <c r="L774" i="20"/>
  <c r="P773" i="20"/>
  <c r="O773" i="20"/>
  <c r="N773" i="20"/>
  <c r="M773" i="20"/>
  <c r="L773" i="20"/>
  <c r="P772" i="20"/>
  <c r="O772" i="20"/>
  <c r="N772" i="20"/>
  <c r="M772" i="20"/>
  <c r="L772" i="20"/>
  <c r="P771" i="20"/>
  <c r="O771" i="20"/>
  <c r="N771" i="20"/>
  <c r="M771" i="20"/>
  <c r="L771" i="20"/>
  <c r="P770" i="20"/>
  <c r="O770" i="20"/>
  <c r="N770" i="20"/>
  <c r="M770" i="20"/>
  <c r="L770" i="20"/>
  <c r="P769" i="20"/>
  <c r="O769" i="20"/>
  <c r="N769" i="20"/>
  <c r="M769" i="20"/>
  <c r="L769" i="20"/>
  <c r="P768" i="20"/>
  <c r="O768" i="20"/>
  <c r="N768" i="20"/>
  <c r="M768" i="20"/>
  <c r="L768" i="20"/>
  <c r="P767" i="20"/>
  <c r="O767" i="20"/>
  <c r="N767" i="20"/>
  <c r="M767" i="20"/>
  <c r="L767" i="20"/>
  <c r="P766" i="20"/>
  <c r="O766" i="20"/>
  <c r="N766" i="20"/>
  <c r="M766" i="20"/>
  <c r="L766" i="20"/>
  <c r="P765" i="20"/>
  <c r="O765" i="20"/>
  <c r="N765" i="20"/>
  <c r="M765" i="20"/>
  <c r="L765" i="20"/>
  <c r="P764" i="20"/>
  <c r="O764" i="20"/>
  <c r="N764" i="20"/>
  <c r="M764" i="20"/>
  <c r="L764" i="20"/>
  <c r="P763" i="20"/>
  <c r="O763" i="20"/>
  <c r="N763" i="20"/>
  <c r="M763" i="20"/>
  <c r="L763" i="20"/>
  <c r="P762" i="20"/>
  <c r="O762" i="20"/>
  <c r="N762" i="20"/>
  <c r="M762" i="20"/>
  <c r="L762" i="20"/>
  <c r="P761" i="20"/>
  <c r="O761" i="20"/>
  <c r="N761" i="20"/>
  <c r="M761" i="20"/>
  <c r="L761" i="20"/>
  <c r="P760" i="20"/>
  <c r="O760" i="20"/>
  <c r="N760" i="20"/>
  <c r="M760" i="20"/>
  <c r="L760" i="20"/>
  <c r="P759" i="20"/>
  <c r="O759" i="20"/>
  <c r="N759" i="20"/>
  <c r="M759" i="20"/>
  <c r="L759" i="20"/>
  <c r="P758" i="20"/>
  <c r="O758" i="20"/>
  <c r="N758" i="20"/>
  <c r="M758" i="20"/>
  <c r="L758" i="20"/>
  <c r="P757" i="20"/>
  <c r="O757" i="20"/>
  <c r="N757" i="20"/>
  <c r="M757" i="20"/>
  <c r="L757" i="20"/>
  <c r="P756" i="20"/>
  <c r="O756" i="20"/>
  <c r="N756" i="20"/>
  <c r="M756" i="20"/>
  <c r="L756" i="20"/>
  <c r="P755" i="20"/>
  <c r="O755" i="20"/>
  <c r="N755" i="20"/>
  <c r="M755" i="20"/>
  <c r="L755" i="20"/>
  <c r="P754" i="20"/>
  <c r="O754" i="20"/>
  <c r="N754" i="20"/>
  <c r="M754" i="20"/>
  <c r="L754" i="20"/>
  <c r="P753" i="20"/>
  <c r="O753" i="20"/>
  <c r="N753" i="20"/>
  <c r="M753" i="20"/>
  <c r="L753" i="20"/>
  <c r="P752" i="20"/>
  <c r="O752" i="20"/>
  <c r="N752" i="20"/>
  <c r="M752" i="20"/>
  <c r="L752" i="20"/>
  <c r="P751" i="20"/>
  <c r="O751" i="20"/>
  <c r="N751" i="20"/>
  <c r="M751" i="20"/>
  <c r="L751" i="20"/>
  <c r="P750" i="20"/>
  <c r="O750" i="20"/>
  <c r="N750" i="20"/>
  <c r="M750" i="20"/>
  <c r="L750" i="20"/>
  <c r="P749" i="20"/>
  <c r="O749" i="20"/>
  <c r="N749" i="20"/>
  <c r="M749" i="20"/>
  <c r="L749" i="20"/>
  <c r="P748" i="20"/>
  <c r="O748" i="20"/>
  <c r="N748" i="20"/>
  <c r="M748" i="20"/>
  <c r="L748" i="20"/>
  <c r="P747" i="20"/>
  <c r="O747" i="20"/>
  <c r="N747" i="20"/>
  <c r="M747" i="20"/>
  <c r="L747" i="20"/>
  <c r="P746" i="20"/>
  <c r="O746" i="20"/>
  <c r="N746" i="20"/>
  <c r="M746" i="20"/>
  <c r="L746" i="20"/>
  <c r="P745" i="20"/>
  <c r="O745" i="20"/>
  <c r="N745" i="20"/>
  <c r="M745" i="20"/>
  <c r="L745" i="20"/>
  <c r="P744" i="20"/>
  <c r="O744" i="20"/>
  <c r="N744" i="20"/>
  <c r="M744" i="20"/>
  <c r="L744" i="20"/>
  <c r="P743" i="20"/>
  <c r="O743" i="20"/>
  <c r="N743" i="20"/>
  <c r="M743" i="20"/>
  <c r="L743" i="20"/>
  <c r="P742" i="20"/>
  <c r="O742" i="20"/>
  <c r="N742" i="20"/>
  <c r="M742" i="20"/>
  <c r="L742" i="20"/>
  <c r="P741" i="20"/>
  <c r="X741" i="20" s="1"/>
  <c r="O741" i="20"/>
  <c r="W741" i="20" s="1"/>
  <c r="N741" i="20"/>
  <c r="V741" i="20" s="1"/>
  <c r="M741" i="20"/>
  <c r="U741" i="20" s="1"/>
  <c r="L741" i="20"/>
  <c r="P740" i="20"/>
  <c r="X740" i="20" s="1"/>
  <c r="O740" i="20"/>
  <c r="W740" i="20" s="1"/>
  <c r="N740" i="20"/>
  <c r="V740" i="20" s="1"/>
  <c r="M740" i="20"/>
  <c r="U740" i="20" s="1"/>
  <c r="L740" i="20"/>
  <c r="P739" i="20"/>
  <c r="O739" i="20"/>
  <c r="N739" i="20"/>
  <c r="M739" i="20"/>
  <c r="L739" i="20"/>
  <c r="P738" i="20"/>
  <c r="O738" i="20"/>
  <c r="N738" i="20"/>
  <c r="M738" i="20"/>
  <c r="L738" i="20"/>
  <c r="P737" i="20"/>
  <c r="O737" i="20"/>
  <c r="N737" i="20"/>
  <c r="M737" i="20"/>
  <c r="L737" i="20"/>
  <c r="P736" i="20"/>
  <c r="O736" i="20"/>
  <c r="N736" i="20"/>
  <c r="M736" i="20"/>
  <c r="L736" i="20"/>
  <c r="P735" i="20"/>
  <c r="O735" i="20"/>
  <c r="N735" i="20"/>
  <c r="M735" i="20"/>
  <c r="L735" i="20"/>
  <c r="P734" i="20"/>
  <c r="O734" i="20"/>
  <c r="N734" i="20"/>
  <c r="M734" i="20"/>
  <c r="L734" i="20"/>
  <c r="P733" i="20"/>
  <c r="O733" i="20"/>
  <c r="N733" i="20"/>
  <c r="M733" i="20"/>
  <c r="L733" i="20"/>
  <c r="P732" i="20"/>
  <c r="O732" i="20"/>
  <c r="N732" i="20"/>
  <c r="M732" i="20"/>
  <c r="L732" i="20"/>
  <c r="P731" i="20"/>
  <c r="O731" i="20"/>
  <c r="N731" i="20"/>
  <c r="M731" i="20"/>
  <c r="L731" i="20"/>
  <c r="P730" i="20"/>
  <c r="O730" i="20"/>
  <c r="N730" i="20"/>
  <c r="M730" i="20"/>
  <c r="L730" i="20"/>
  <c r="P729" i="20"/>
  <c r="O729" i="20"/>
  <c r="N729" i="20"/>
  <c r="M729" i="20"/>
  <c r="L729" i="20"/>
  <c r="P728" i="20"/>
  <c r="O728" i="20"/>
  <c r="N728" i="20"/>
  <c r="M728" i="20"/>
  <c r="L728" i="20"/>
  <c r="P727" i="20"/>
  <c r="O727" i="20"/>
  <c r="N727" i="20"/>
  <c r="M727" i="20"/>
  <c r="L727" i="20"/>
  <c r="P726" i="20"/>
  <c r="O726" i="20"/>
  <c r="N726" i="20"/>
  <c r="M726" i="20"/>
  <c r="L726" i="20"/>
  <c r="P725" i="20"/>
  <c r="O725" i="20"/>
  <c r="N725" i="20"/>
  <c r="M725" i="20"/>
  <c r="L725" i="20"/>
  <c r="P724" i="20"/>
  <c r="O724" i="20"/>
  <c r="N724" i="20"/>
  <c r="M724" i="20"/>
  <c r="L724" i="20"/>
  <c r="P723" i="20"/>
  <c r="O723" i="20"/>
  <c r="N723" i="20"/>
  <c r="M723" i="20"/>
  <c r="L723" i="20"/>
  <c r="P722" i="20"/>
  <c r="O722" i="20"/>
  <c r="N722" i="20"/>
  <c r="M722" i="20"/>
  <c r="L722" i="20"/>
  <c r="P721" i="20"/>
  <c r="O721" i="20"/>
  <c r="N721" i="20"/>
  <c r="M721" i="20"/>
  <c r="L721" i="20"/>
  <c r="P720" i="20"/>
  <c r="O720" i="20"/>
  <c r="N720" i="20"/>
  <c r="M720" i="20"/>
  <c r="L720" i="20"/>
  <c r="P719" i="20"/>
  <c r="O719" i="20"/>
  <c r="N719" i="20"/>
  <c r="M719" i="20"/>
  <c r="L719" i="20"/>
  <c r="P718" i="20"/>
  <c r="O718" i="20"/>
  <c r="N718" i="20"/>
  <c r="M718" i="20"/>
  <c r="L718" i="20"/>
  <c r="P717" i="20"/>
  <c r="O717" i="20"/>
  <c r="N717" i="20"/>
  <c r="M717" i="20"/>
  <c r="L717" i="20"/>
  <c r="P716" i="20"/>
  <c r="O716" i="20"/>
  <c r="N716" i="20"/>
  <c r="M716" i="20"/>
  <c r="L716" i="20"/>
  <c r="P715" i="20"/>
  <c r="O715" i="20"/>
  <c r="N715" i="20"/>
  <c r="M715" i="20"/>
  <c r="L715" i="20"/>
  <c r="P714" i="20"/>
  <c r="O714" i="20"/>
  <c r="N714" i="20"/>
  <c r="M714" i="20"/>
  <c r="L714" i="20"/>
  <c r="P713" i="20"/>
  <c r="O713" i="20"/>
  <c r="N713" i="20"/>
  <c r="M713" i="20"/>
  <c r="L713" i="20"/>
  <c r="P712" i="20"/>
  <c r="O712" i="20"/>
  <c r="W712" i="20" s="1"/>
  <c r="N712" i="20"/>
  <c r="M712" i="20"/>
  <c r="L712" i="20"/>
  <c r="P711" i="20"/>
  <c r="O711" i="20"/>
  <c r="N711" i="20"/>
  <c r="M711" i="20"/>
  <c r="L711" i="20"/>
  <c r="P710" i="20"/>
  <c r="O710" i="20"/>
  <c r="N710" i="20"/>
  <c r="M710" i="20"/>
  <c r="L710" i="20"/>
  <c r="P709" i="20"/>
  <c r="O709" i="20"/>
  <c r="N709" i="20"/>
  <c r="M709" i="20"/>
  <c r="L709" i="20"/>
  <c r="P708" i="20"/>
  <c r="O708" i="20"/>
  <c r="N708" i="20"/>
  <c r="M708" i="20"/>
  <c r="L708" i="20"/>
  <c r="P707" i="20"/>
  <c r="O707" i="20"/>
  <c r="N707" i="20"/>
  <c r="M707" i="20"/>
  <c r="L707" i="20"/>
  <c r="P706" i="20"/>
  <c r="O706" i="20"/>
  <c r="N706" i="20"/>
  <c r="M706" i="20"/>
  <c r="L706" i="20"/>
  <c r="P705" i="20"/>
  <c r="O705" i="20"/>
  <c r="N705" i="20"/>
  <c r="M705" i="20"/>
  <c r="L705" i="20"/>
  <c r="P704" i="20"/>
  <c r="O704" i="20"/>
  <c r="N704" i="20"/>
  <c r="M704" i="20"/>
  <c r="L704" i="20"/>
  <c r="P703" i="20"/>
  <c r="O703" i="20"/>
  <c r="N703" i="20"/>
  <c r="M703" i="20"/>
  <c r="L703" i="20"/>
  <c r="P702" i="20"/>
  <c r="O702" i="20"/>
  <c r="N702" i="20"/>
  <c r="M702" i="20"/>
  <c r="L702" i="20"/>
  <c r="P701" i="20"/>
  <c r="X701" i="20" s="1"/>
  <c r="O701" i="20"/>
  <c r="W701" i="20" s="1"/>
  <c r="N701" i="20"/>
  <c r="V701" i="20" s="1"/>
  <c r="M701" i="20"/>
  <c r="U701" i="20" s="1"/>
  <c r="L701" i="20"/>
  <c r="P700" i="20"/>
  <c r="X700" i="20" s="1"/>
  <c r="O700" i="20"/>
  <c r="W700" i="20" s="1"/>
  <c r="N700" i="20"/>
  <c r="V700" i="20" s="1"/>
  <c r="M700" i="20"/>
  <c r="U700" i="20" s="1"/>
  <c r="L700" i="20"/>
  <c r="P699" i="20"/>
  <c r="O699" i="20"/>
  <c r="N699" i="20"/>
  <c r="M699" i="20"/>
  <c r="L699" i="20"/>
  <c r="P698" i="20"/>
  <c r="O698" i="20"/>
  <c r="N698" i="20"/>
  <c r="M698" i="20"/>
  <c r="L698" i="20"/>
  <c r="P697" i="20"/>
  <c r="O697" i="20"/>
  <c r="N697" i="20"/>
  <c r="M697" i="20"/>
  <c r="L697" i="20"/>
  <c r="P696" i="20"/>
  <c r="O696" i="20"/>
  <c r="N696" i="20"/>
  <c r="M696" i="20"/>
  <c r="L696" i="20"/>
  <c r="P695" i="20"/>
  <c r="O695" i="20"/>
  <c r="N695" i="20"/>
  <c r="M695" i="20"/>
  <c r="L695" i="20"/>
  <c r="P694" i="20"/>
  <c r="O694" i="20"/>
  <c r="N694" i="20"/>
  <c r="M694" i="20"/>
  <c r="L694" i="20"/>
  <c r="P693" i="20"/>
  <c r="O693" i="20"/>
  <c r="N693" i="20"/>
  <c r="M693" i="20"/>
  <c r="L693" i="20"/>
  <c r="P692" i="20"/>
  <c r="O692" i="20"/>
  <c r="N692" i="20"/>
  <c r="M692" i="20"/>
  <c r="L692" i="20"/>
  <c r="P691" i="20"/>
  <c r="O691" i="20"/>
  <c r="N691" i="20"/>
  <c r="M691" i="20"/>
  <c r="L691" i="20"/>
  <c r="P690" i="20"/>
  <c r="O690" i="20"/>
  <c r="N690" i="20"/>
  <c r="M690" i="20"/>
  <c r="L690" i="20"/>
  <c r="P689" i="20"/>
  <c r="O689" i="20"/>
  <c r="N689" i="20"/>
  <c r="M689" i="20"/>
  <c r="L689" i="20"/>
  <c r="P688" i="20"/>
  <c r="O688" i="20"/>
  <c r="N688" i="20"/>
  <c r="M688" i="20"/>
  <c r="L688" i="20"/>
  <c r="P687" i="20"/>
  <c r="O687" i="20"/>
  <c r="N687" i="20"/>
  <c r="M687" i="20"/>
  <c r="L687" i="20"/>
  <c r="P686" i="20"/>
  <c r="O686" i="20"/>
  <c r="N686" i="20"/>
  <c r="M686" i="20"/>
  <c r="L686" i="20"/>
  <c r="P685" i="20"/>
  <c r="O685" i="20"/>
  <c r="N685" i="20"/>
  <c r="M685" i="20"/>
  <c r="L685" i="20"/>
  <c r="P684" i="20"/>
  <c r="O684" i="20"/>
  <c r="N684" i="20"/>
  <c r="M684" i="20"/>
  <c r="L684" i="20"/>
  <c r="P683" i="20"/>
  <c r="O683" i="20"/>
  <c r="N683" i="20"/>
  <c r="M683" i="20"/>
  <c r="L683" i="20"/>
  <c r="P682" i="20"/>
  <c r="O682" i="20"/>
  <c r="N682" i="20"/>
  <c r="M682" i="20"/>
  <c r="L682" i="20"/>
  <c r="P681" i="20"/>
  <c r="O681" i="20"/>
  <c r="N681" i="20"/>
  <c r="M681" i="20"/>
  <c r="L681" i="20"/>
  <c r="P680" i="20"/>
  <c r="O680" i="20"/>
  <c r="N680" i="20"/>
  <c r="M680" i="20"/>
  <c r="L680" i="20"/>
  <c r="P679" i="20"/>
  <c r="O679" i="20"/>
  <c r="N679" i="20"/>
  <c r="M679" i="20"/>
  <c r="L679" i="20"/>
  <c r="P678" i="20"/>
  <c r="O678" i="20"/>
  <c r="N678" i="20"/>
  <c r="M678" i="20"/>
  <c r="L678" i="20"/>
  <c r="P677" i="20"/>
  <c r="O677" i="20"/>
  <c r="N677" i="20"/>
  <c r="M677" i="20"/>
  <c r="L677" i="20"/>
  <c r="P676" i="20"/>
  <c r="O676" i="20"/>
  <c r="N676" i="20"/>
  <c r="M676" i="20"/>
  <c r="L676" i="20"/>
  <c r="P675" i="20"/>
  <c r="O675" i="20"/>
  <c r="N675" i="20"/>
  <c r="M675" i="20"/>
  <c r="L675" i="20"/>
  <c r="P674" i="20"/>
  <c r="O674" i="20"/>
  <c r="N674" i="20"/>
  <c r="M674" i="20"/>
  <c r="L674" i="20"/>
  <c r="P673" i="20"/>
  <c r="X673" i="20" s="1"/>
  <c r="O673" i="20"/>
  <c r="W673" i="20" s="1"/>
  <c r="N673" i="20"/>
  <c r="V673" i="20" s="1"/>
  <c r="M673" i="20"/>
  <c r="U673" i="20" s="1"/>
  <c r="L673" i="20"/>
  <c r="P672" i="20"/>
  <c r="X672" i="20" s="1"/>
  <c r="O672" i="20"/>
  <c r="W672" i="20" s="1"/>
  <c r="N672" i="20"/>
  <c r="V672" i="20" s="1"/>
  <c r="M672" i="20"/>
  <c r="U672" i="20" s="1"/>
  <c r="L672" i="20"/>
  <c r="P671" i="20"/>
  <c r="O671" i="20"/>
  <c r="N671" i="20"/>
  <c r="M671" i="20"/>
  <c r="L671" i="20"/>
  <c r="P670" i="20"/>
  <c r="O670" i="20"/>
  <c r="N670" i="20"/>
  <c r="M670" i="20"/>
  <c r="L670" i="20"/>
  <c r="P669" i="20"/>
  <c r="O669" i="20"/>
  <c r="N669" i="20"/>
  <c r="M669" i="20"/>
  <c r="L669" i="20"/>
  <c r="P668" i="20"/>
  <c r="O668" i="20"/>
  <c r="N668" i="20"/>
  <c r="M668" i="20"/>
  <c r="L668" i="20"/>
  <c r="P667" i="20"/>
  <c r="O667" i="20"/>
  <c r="N667" i="20"/>
  <c r="M667" i="20"/>
  <c r="L667" i="20"/>
  <c r="P666" i="20"/>
  <c r="O666" i="20"/>
  <c r="N666" i="20"/>
  <c r="M666" i="20"/>
  <c r="L666" i="20"/>
  <c r="P665" i="20"/>
  <c r="O665" i="20"/>
  <c r="N665" i="20"/>
  <c r="M665" i="20"/>
  <c r="L665" i="20"/>
  <c r="P664" i="20"/>
  <c r="O664" i="20"/>
  <c r="N664" i="20"/>
  <c r="M664" i="20"/>
  <c r="L664" i="20"/>
  <c r="P663" i="20"/>
  <c r="O663" i="20"/>
  <c r="N663" i="20"/>
  <c r="M663" i="20"/>
  <c r="L663" i="20"/>
  <c r="P662" i="20"/>
  <c r="O662" i="20"/>
  <c r="N662" i="20"/>
  <c r="M662" i="20"/>
  <c r="L662" i="20"/>
  <c r="P661" i="20"/>
  <c r="O661" i="20"/>
  <c r="N661" i="20"/>
  <c r="M661" i="20"/>
  <c r="L661" i="20"/>
  <c r="P660" i="20"/>
  <c r="O660" i="20"/>
  <c r="N660" i="20"/>
  <c r="M660" i="20"/>
  <c r="L660" i="20"/>
  <c r="P659" i="20"/>
  <c r="O659" i="20"/>
  <c r="N659" i="20"/>
  <c r="M659" i="20"/>
  <c r="L659" i="20"/>
  <c r="P658" i="20"/>
  <c r="O658" i="20"/>
  <c r="N658" i="20"/>
  <c r="M658" i="20"/>
  <c r="L658" i="20"/>
  <c r="P657" i="20"/>
  <c r="O657" i="20"/>
  <c r="N657" i="20"/>
  <c r="M657" i="20"/>
  <c r="L657" i="20"/>
  <c r="P656" i="20"/>
  <c r="O656" i="20"/>
  <c r="N656" i="20"/>
  <c r="M656" i="20"/>
  <c r="L656" i="20"/>
  <c r="P655" i="20"/>
  <c r="O655" i="20"/>
  <c r="N655" i="20"/>
  <c r="M655" i="20"/>
  <c r="L655" i="20"/>
  <c r="P654" i="20"/>
  <c r="O654" i="20"/>
  <c r="N654" i="20"/>
  <c r="M654" i="20"/>
  <c r="L654" i="20"/>
  <c r="P653" i="20"/>
  <c r="O653" i="20"/>
  <c r="N653" i="20"/>
  <c r="M653" i="20"/>
  <c r="L653" i="20"/>
  <c r="P652" i="20"/>
  <c r="O652" i="20"/>
  <c r="N652" i="20"/>
  <c r="M652" i="20"/>
  <c r="L652" i="20"/>
  <c r="P651" i="20"/>
  <c r="O651" i="20"/>
  <c r="N651" i="20"/>
  <c r="M651" i="20"/>
  <c r="L651" i="20"/>
  <c r="P650" i="20"/>
  <c r="O650" i="20"/>
  <c r="N650" i="20"/>
  <c r="M650" i="20"/>
  <c r="L650" i="20"/>
  <c r="P649" i="20"/>
  <c r="O649" i="20"/>
  <c r="N649" i="20"/>
  <c r="M649" i="20"/>
  <c r="L649" i="20"/>
  <c r="P648" i="20"/>
  <c r="O648" i="20"/>
  <c r="N648" i="20"/>
  <c r="M648" i="20"/>
  <c r="L648" i="20"/>
  <c r="P647" i="20"/>
  <c r="O647" i="20"/>
  <c r="N647" i="20"/>
  <c r="M647" i="20"/>
  <c r="L647" i="20"/>
  <c r="P646" i="20"/>
  <c r="O646" i="20"/>
  <c r="N646" i="20"/>
  <c r="M646" i="20"/>
  <c r="L646" i="20"/>
  <c r="P645" i="20"/>
  <c r="O645" i="20"/>
  <c r="N645" i="20"/>
  <c r="M645" i="20"/>
  <c r="L645" i="20"/>
  <c r="P644" i="20"/>
  <c r="X644" i="20" s="1"/>
  <c r="O644" i="20"/>
  <c r="W644" i="20" s="1"/>
  <c r="N644" i="20"/>
  <c r="V644" i="20" s="1"/>
  <c r="M644" i="20"/>
  <c r="U644" i="20" s="1"/>
  <c r="L644" i="20"/>
  <c r="P643" i="20"/>
  <c r="O643" i="20"/>
  <c r="N643" i="20"/>
  <c r="M643" i="20"/>
  <c r="L643" i="20"/>
  <c r="P642" i="20"/>
  <c r="O642" i="20"/>
  <c r="N642" i="20"/>
  <c r="M642" i="20"/>
  <c r="L642" i="20"/>
  <c r="P641" i="20"/>
  <c r="O641" i="20"/>
  <c r="N641" i="20"/>
  <c r="M641" i="20"/>
  <c r="L641" i="20"/>
  <c r="P640" i="20"/>
  <c r="O640" i="20"/>
  <c r="N640" i="20"/>
  <c r="M640" i="20"/>
  <c r="L640" i="20"/>
  <c r="P639" i="20"/>
  <c r="O639" i="20"/>
  <c r="N639" i="20"/>
  <c r="M639" i="20"/>
  <c r="L639" i="20"/>
  <c r="P638" i="20"/>
  <c r="O638" i="20"/>
  <c r="N638" i="20"/>
  <c r="M638" i="20"/>
  <c r="L638" i="20"/>
  <c r="P637" i="20"/>
  <c r="O637" i="20"/>
  <c r="N637" i="20"/>
  <c r="M637" i="20"/>
  <c r="L637" i="20"/>
  <c r="P636" i="20"/>
  <c r="O636" i="20"/>
  <c r="N636" i="20"/>
  <c r="M636" i="20"/>
  <c r="L636" i="20"/>
  <c r="P635" i="20"/>
  <c r="O635" i="20"/>
  <c r="N635" i="20"/>
  <c r="M635" i="20"/>
  <c r="L635" i="20"/>
  <c r="P634" i="20"/>
  <c r="O634" i="20"/>
  <c r="N634" i="20"/>
  <c r="M634" i="20"/>
  <c r="L634" i="20"/>
  <c r="P633" i="20"/>
  <c r="O633" i="20"/>
  <c r="N633" i="20"/>
  <c r="M633" i="20"/>
  <c r="L633" i="20"/>
  <c r="P632" i="20"/>
  <c r="O632" i="20"/>
  <c r="N632" i="20"/>
  <c r="M632" i="20"/>
  <c r="L632" i="20"/>
  <c r="P631" i="20"/>
  <c r="O631" i="20"/>
  <c r="N631" i="20"/>
  <c r="M631" i="20"/>
  <c r="L631" i="20"/>
  <c r="P630" i="20"/>
  <c r="O630" i="20"/>
  <c r="N630" i="20"/>
  <c r="M630" i="20"/>
  <c r="L630" i="20"/>
  <c r="P629" i="20"/>
  <c r="O629" i="20"/>
  <c r="N629" i="20"/>
  <c r="M629" i="20"/>
  <c r="L629" i="20"/>
  <c r="P628" i="20"/>
  <c r="O628" i="20"/>
  <c r="N628" i="20"/>
  <c r="M628" i="20"/>
  <c r="L628" i="20"/>
  <c r="P627" i="20"/>
  <c r="O627" i="20"/>
  <c r="N627" i="20"/>
  <c r="M627" i="20"/>
  <c r="L627" i="20"/>
  <c r="P626" i="20"/>
  <c r="O626" i="20"/>
  <c r="N626" i="20"/>
  <c r="M626" i="20"/>
  <c r="L626" i="20"/>
  <c r="P625" i="20"/>
  <c r="O625" i="20"/>
  <c r="N625" i="20"/>
  <c r="M625" i="20"/>
  <c r="L625" i="20"/>
  <c r="P624" i="20"/>
  <c r="O624" i="20"/>
  <c r="N624" i="20"/>
  <c r="M624" i="20"/>
  <c r="L624" i="20"/>
  <c r="P623" i="20"/>
  <c r="O623" i="20"/>
  <c r="N623" i="20"/>
  <c r="M623" i="20"/>
  <c r="L623" i="20"/>
  <c r="P622" i="20"/>
  <c r="O622" i="20"/>
  <c r="N622" i="20"/>
  <c r="M622" i="20"/>
  <c r="L622" i="20"/>
  <c r="P621" i="20"/>
  <c r="O621" i="20"/>
  <c r="N621" i="20"/>
  <c r="M621" i="20"/>
  <c r="L621" i="20"/>
  <c r="P620" i="20"/>
  <c r="O620" i="20"/>
  <c r="N620" i="20"/>
  <c r="M620" i="20"/>
  <c r="L620" i="20"/>
  <c r="P619" i="20"/>
  <c r="O619" i="20"/>
  <c r="N619" i="20"/>
  <c r="M619" i="20"/>
  <c r="L619" i="20"/>
  <c r="P618" i="20"/>
  <c r="O618" i="20"/>
  <c r="N618" i="20"/>
  <c r="M618" i="20"/>
  <c r="L618" i="20"/>
  <c r="P617" i="20"/>
  <c r="O617" i="20"/>
  <c r="N617" i="20"/>
  <c r="M617" i="20"/>
  <c r="L617" i="20"/>
  <c r="P616" i="20"/>
  <c r="O616" i="20"/>
  <c r="N616" i="20"/>
  <c r="M616" i="20"/>
  <c r="L616" i="20"/>
  <c r="P615" i="20"/>
  <c r="O615" i="20"/>
  <c r="N615" i="20"/>
  <c r="M615" i="20"/>
  <c r="L615" i="20"/>
  <c r="P614" i="20"/>
  <c r="O614" i="20"/>
  <c r="N614" i="20"/>
  <c r="M614" i="20"/>
  <c r="L614" i="20"/>
  <c r="P613" i="20"/>
  <c r="O613" i="20"/>
  <c r="N613" i="20"/>
  <c r="M613" i="20"/>
  <c r="L613" i="20"/>
  <c r="P612" i="20"/>
  <c r="O612" i="20"/>
  <c r="N612" i="20"/>
  <c r="M612" i="20"/>
  <c r="L612" i="20"/>
  <c r="P611" i="20"/>
  <c r="O611" i="20"/>
  <c r="N611" i="20"/>
  <c r="M611" i="20"/>
  <c r="L611" i="20"/>
  <c r="P610" i="20"/>
  <c r="O610" i="20"/>
  <c r="N610" i="20"/>
  <c r="M610" i="20"/>
  <c r="L610" i="20"/>
  <c r="P609" i="20"/>
  <c r="O609" i="20"/>
  <c r="N609" i="20"/>
  <c r="M609" i="20"/>
  <c r="L609" i="20"/>
  <c r="P608" i="20"/>
  <c r="O608" i="20"/>
  <c r="N608" i="20"/>
  <c r="M608" i="20"/>
  <c r="L608" i="20"/>
  <c r="P607" i="20"/>
  <c r="O607" i="20"/>
  <c r="N607" i="20"/>
  <c r="M607" i="20"/>
  <c r="L607" i="20"/>
  <c r="P606" i="20"/>
  <c r="O606" i="20"/>
  <c r="N606" i="20"/>
  <c r="M606" i="20"/>
  <c r="L606" i="20"/>
  <c r="P605" i="20"/>
  <c r="O605" i="20"/>
  <c r="N605" i="20"/>
  <c r="M605" i="20"/>
  <c r="L605" i="20"/>
  <c r="P604" i="20"/>
  <c r="O604" i="20"/>
  <c r="N604" i="20"/>
  <c r="M604" i="20"/>
  <c r="L604" i="20"/>
  <c r="P603" i="20"/>
  <c r="O603" i="20"/>
  <c r="N603" i="20"/>
  <c r="M603" i="20"/>
  <c r="L603" i="20"/>
  <c r="P602" i="20"/>
  <c r="O602" i="20"/>
  <c r="N602" i="20"/>
  <c r="M602" i="20"/>
  <c r="L602" i="20"/>
  <c r="P601" i="20"/>
  <c r="O601" i="20"/>
  <c r="N601" i="20"/>
  <c r="M601" i="20"/>
  <c r="L601" i="20"/>
  <c r="P600" i="20"/>
  <c r="O600" i="20"/>
  <c r="N600" i="20"/>
  <c r="M600" i="20"/>
  <c r="L600" i="20"/>
  <c r="P599" i="20"/>
  <c r="O599" i="20"/>
  <c r="N599" i="20"/>
  <c r="M599" i="20"/>
  <c r="L599" i="20"/>
  <c r="P598" i="20"/>
  <c r="O598" i="20"/>
  <c r="N598" i="20"/>
  <c r="M598" i="20"/>
  <c r="L598" i="20"/>
  <c r="P597" i="20"/>
  <c r="O597" i="20"/>
  <c r="N597" i="20"/>
  <c r="M597" i="20"/>
  <c r="L597" i="20"/>
  <c r="P596" i="20"/>
  <c r="O596" i="20"/>
  <c r="N596" i="20"/>
  <c r="M596" i="20"/>
  <c r="L596" i="20"/>
  <c r="P595" i="20"/>
  <c r="O595" i="20"/>
  <c r="N595" i="20"/>
  <c r="M595" i="20"/>
  <c r="L595" i="20"/>
  <c r="P594" i="20"/>
  <c r="O594" i="20"/>
  <c r="N594" i="20"/>
  <c r="M594" i="20"/>
  <c r="L594" i="20"/>
  <c r="P593" i="20"/>
  <c r="O593" i="20"/>
  <c r="N593" i="20"/>
  <c r="M593" i="20"/>
  <c r="L593" i="20"/>
  <c r="P592" i="20"/>
  <c r="O592" i="20"/>
  <c r="N592" i="20"/>
  <c r="M592" i="20"/>
  <c r="L592" i="20"/>
  <c r="P591" i="20"/>
  <c r="O591" i="20"/>
  <c r="N591" i="20"/>
  <c r="M591" i="20"/>
  <c r="L591" i="20"/>
  <c r="P590" i="20"/>
  <c r="O590" i="20"/>
  <c r="N590" i="20"/>
  <c r="M590" i="20"/>
  <c r="L590" i="20"/>
  <c r="P589" i="20"/>
  <c r="O589" i="20"/>
  <c r="N589" i="20"/>
  <c r="M589" i="20"/>
  <c r="L589" i="20"/>
  <c r="P588" i="20"/>
  <c r="O588" i="20"/>
  <c r="N588" i="20"/>
  <c r="M588" i="20"/>
  <c r="L588" i="20"/>
  <c r="P587" i="20"/>
  <c r="O587" i="20"/>
  <c r="N587" i="20"/>
  <c r="M587" i="20"/>
  <c r="L587" i="20"/>
  <c r="P586" i="20"/>
  <c r="O586" i="20"/>
  <c r="N586" i="20"/>
  <c r="M586" i="20"/>
  <c r="L586" i="20"/>
  <c r="P585" i="20"/>
  <c r="O585" i="20"/>
  <c r="N585" i="20"/>
  <c r="M585" i="20"/>
  <c r="L585" i="20"/>
  <c r="P584" i="20"/>
  <c r="O584" i="20"/>
  <c r="N584" i="20"/>
  <c r="M584" i="20"/>
  <c r="L584" i="20"/>
  <c r="P583" i="20"/>
  <c r="O583" i="20"/>
  <c r="N583" i="20"/>
  <c r="M583" i="20"/>
  <c r="L583" i="20"/>
  <c r="P582" i="20"/>
  <c r="O582" i="20"/>
  <c r="N582" i="20"/>
  <c r="M582" i="20"/>
  <c r="L582" i="20"/>
  <c r="P581" i="20"/>
  <c r="O581" i="20"/>
  <c r="N581" i="20"/>
  <c r="M581" i="20"/>
  <c r="L581" i="20"/>
  <c r="P580" i="20"/>
  <c r="O580" i="20"/>
  <c r="N580" i="20"/>
  <c r="M580" i="20"/>
  <c r="L580" i="20"/>
  <c r="P579" i="20"/>
  <c r="O579" i="20"/>
  <c r="N579" i="20"/>
  <c r="M579" i="20"/>
  <c r="L579" i="20"/>
  <c r="P578" i="20"/>
  <c r="O578" i="20"/>
  <c r="N578" i="20"/>
  <c r="M578" i="20"/>
  <c r="L578" i="20"/>
  <c r="P577" i="20"/>
  <c r="O577" i="20"/>
  <c r="N577" i="20"/>
  <c r="M577" i="20"/>
  <c r="L577" i="20"/>
  <c r="P576" i="20"/>
  <c r="O576" i="20"/>
  <c r="N576" i="20"/>
  <c r="M576" i="20"/>
  <c r="L576" i="20"/>
  <c r="P575" i="20"/>
  <c r="O575" i="20"/>
  <c r="N575" i="20"/>
  <c r="M575" i="20"/>
  <c r="L575" i="20"/>
  <c r="P574" i="20"/>
  <c r="O574" i="20"/>
  <c r="N574" i="20"/>
  <c r="M574" i="20"/>
  <c r="L574" i="20"/>
  <c r="P573" i="20"/>
  <c r="O573" i="20"/>
  <c r="N573" i="20"/>
  <c r="M573" i="20"/>
  <c r="L573" i="20"/>
  <c r="P572" i="20"/>
  <c r="O572" i="20"/>
  <c r="N572" i="20"/>
  <c r="M572" i="20"/>
  <c r="L572" i="20"/>
  <c r="P571" i="20"/>
  <c r="O571" i="20"/>
  <c r="N571" i="20"/>
  <c r="M571" i="20"/>
  <c r="L571" i="20"/>
  <c r="P570" i="20"/>
  <c r="O570" i="20"/>
  <c r="N570" i="20"/>
  <c r="M570" i="20"/>
  <c r="L570" i="20"/>
  <c r="P569" i="20"/>
  <c r="O569" i="20"/>
  <c r="N569" i="20"/>
  <c r="M569" i="20"/>
  <c r="L569" i="20"/>
  <c r="P568" i="20"/>
  <c r="O568" i="20"/>
  <c r="N568" i="20"/>
  <c r="M568" i="20"/>
  <c r="L568" i="20"/>
  <c r="P567" i="20"/>
  <c r="O567" i="20"/>
  <c r="N567" i="20"/>
  <c r="M567" i="20"/>
  <c r="L567" i="20"/>
  <c r="P566" i="20"/>
  <c r="O566" i="20"/>
  <c r="N566" i="20"/>
  <c r="M566" i="20"/>
  <c r="L566" i="20"/>
  <c r="P565" i="20"/>
  <c r="O565" i="20"/>
  <c r="N565" i="20"/>
  <c r="M565" i="20"/>
  <c r="L565" i="20"/>
  <c r="P564" i="20"/>
  <c r="O564" i="20"/>
  <c r="N564" i="20"/>
  <c r="M564" i="20"/>
  <c r="L564" i="20"/>
  <c r="P563" i="20"/>
  <c r="O563" i="20"/>
  <c r="N563" i="20"/>
  <c r="M563" i="20"/>
  <c r="L563" i="20"/>
  <c r="P562" i="20"/>
  <c r="O562" i="20"/>
  <c r="N562" i="20"/>
  <c r="M562" i="20"/>
  <c r="L562" i="20"/>
  <c r="P561" i="20"/>
  <c r="O561" i="20"/>
  <c r="N561" i="20"/>
  <c r="M561" i="20"/>
  <c r="L561" i="20"/>
  <c r="P560" i="20"/>
  <c r="O560" i="20"/>
  <c r="N560" i="20"/>
  <c r="M560" i="20"/>
  <c r="L560" i="20"/>
  <c r="P559" i="20"/>
  <c r="O559" i="20"/>
  <c r="N559" i="20"/>
  <c r="M559" i="20"/>
  <c r="L559" i="20"/>
  <c r="P558" i="20"/>
  <c r="X558" i="20" s="1"/>
  <c r="O558" i="20"/>
  <c r="W558" i="20" s="1"/>
  <c r="N558" i="20"/>
  <c r="V558" i="20" s="1"/>
  <c r="M558" i="20"/>
  <c r="U558" i="20" s="1"/>
  <c r="L558" i="20"/>
  <c r="P557" i="20"/>
  <c r="X557" i="20" s="1"/>
  <c r="O557" i="20"/>
  <c r="W557" i="20" s="1"/>
  <c r="N557" i="20"/>
  <c r="V557" i="20" s="1"/>
  <c r="M557" i="20"/>
  <c r="U557" i="20" s="1"/>
  <c r="L557" i="20"/>
  <c r="P556" i="20"/>
  <c r="X556" i="20" s="1"/>
  <c r="O556" i="20"/>
  <c r="W556" i="20" s="1"/>
  <c r="N556" i="20"/>
  <c r="V556" i="20" s="1"/>
  <c r="M556" i="20"/>
  <c r="U556" i="20" s="1"/>
  <c r="L556" i="20"/>
  <c r="P555" i="20"/>
  <c r="X555" i="20" s="1"/>
  <c r="O555" i="20"/>
  <c r="W555" i="20" s="1"/>
  <c r="N555" i="20"/>
  <c r="V555" i="20" s="1"/>
  <c r="M555" i="20"/>
  <c r="U555" i="20" s="1"/>
  <c r="L555" i="20"/>
  <c r="P554" i="20"/>
  <c r="X554" i="20" s="1"/>
  <c r="O554" i="20"/>
  <c r="W554" i="20" s="1"/>
  <c r="N554" i="20"/>
  <c r="V554" i="20" s="1"/>
  <c r="M554" i="20"/>
  <c r="U554" i="20" s="1"/>
  <c r="L554" i="20"/>
  <c r="P553" i="20"/>
  <c r="O553" i="20"/>
  <c r="N553" i="20"/>
  <c r="M553" i="20"/>
  <c r="L553" i="20"/>
  <c r="P552" i="20"/>
  <c r="O552" i="20"/>
  <c r="N552" i="20"/>
  <c r="M552" i="20"/>
  <c r="L552" i="20"/>
  <c r="P551" i="20"/>
  <c r="O551" i="20"/>
  <c r="N551" i="20"/>
  <c r="M551" i="20"/>
  <c r="L551" i="20"/>
  <c r="P550" i="20"/>
  <c r="O550" i="20"/>
  <c r="N550" i="20"/>
  <c r="M550" i="20"/>
  <c r="L550" i="20"/>
  <c r="P549" i="20"/>
  <c r="O549" i="20"/>
  <c r="N549" i="20"/>
  <c r="M549" i="20"/>
  <c r="L549" i="20"/>
  <c r="P548" i="20"/>
  <c r="O548" i="20"/>
  <c r="N548" i="20"/>
  <c r="M548" i="20"/>
  <c r="L548" i="20"/>
  <c r="P547" i="20"/>
  <c r="O547" i="20"/>
  <c r="N547" i="20"/>
  <c r="M547" i="20"/>
  <c r="L547" i="20"/>
  <c r="P546" i="20"/>
  <c r="O546" i="20"/>
  <c r="N546" i="20"/>
  <c r="M546" i="20"/>
  <c r="L546" i="20"/>
  <c r="P545" i="20"/>
  <c r="O545" i="20"/>
  <c r="N545" i="20"/>
  <c r="M545" i="20"/>
  <c r="L545" i="20"/>
  <c r="P544" i="20"/>
  <c r="O544" i="20"/>
  <c r="N544" i="20"/>
  <c r="M544" i="20"/>
  <c r="L544" i="20"/>
  <c r="P543" i="20"/>
  <c r="O543" i="20"/>
  <c r="N543" i="20"/>
  <c r="M543" i="20"/>
  <c r="L543" i="20"/>
  <c r="P542" i="20"/>
  <c r="O542" i="20"/>
  <c r="N542" i="20"/>
  <c r="M542" i="20"/>
  <c r="L542" i="20"/>
  <c r="P541" i="20"/>
  <c r="O541" i="20"/>
  <c r="N541" i="20"/>
  <c r="M541" i="20"/>
  <c r="L541" i="20"/>
  <c r="P540" i="20"/>
  <c r="O540" i="20"/>
  <c r="N540" i="20"/>
  <c r="M540" i="20"/>
  <c r="L540" i="20"/>
  <c r="P539" i="20"/>
  <c r="O539" i="20"/>
  <c r="N539" i="20"/>
  <c r="M539" i="20"/>
  <c r="L539" i="20"/>
  <c r="P538" i="20"/>
  <c r="O538" i="20"/>
  <c r="N538" i="20"/>
  <c r="M538" i="20"/>
  <c r="L538" i="20"/>
  <c r="P537" i="20"/>
  <c r="O537" i="20"/>
  <c r="N537" i="20"/>
  <c r="M537" i="20"/>
  <c r="L537" i="20"/>
  <c r="P536" i="20"/>
  <c r="O536" i="20"/>
  <c r="N536" i="20"/>
  <c r="M536" i="20"/>
  <c r="L536" i="20"/>
  <c r="P535" i="20"/>
  <c r="O535" i="20"/>
  <c r="N535" i="20"/>
  <c r="M535" i="20"/>
  <c r="L535" i="20"/>
  <c r="P534" i="20"/>
  <c r="O534" i="20"/>
  <c r="N534" i="20"/>
  <c r="M534" i="20"/>
  <c r="L534" i="20"/>
  <c r="P533" i="20"/>
  <c r="O533" i="20"/>
  <c r="N533" i="20"/>
  <c r="M533" i="20"/>
  <c r="L533" i="20"/>
  <c r="P532" i="20"/>
  <c r="O532" i="20"/>
  <c r="N532" i="20"/>
  <c r="M532" i="20"/>
  <c r="L532" i="20"/>
  <c r="P531" i="20"/>
  <c r="O531" i="20"/>
  <c r="N531" i="20"/>
  <c r="M531" i="20"/>
  <c r="L531" i="20"/>
  <c r="P530" i="20"/>
  <c r="O530" i="20"/>
  <c r="N530" i="20"/>
  <c r="M530" i="20"/>
  <c r="L530" i="20"/>
  <c r="P529" i="20"/>
  <c r="O529" i="20"/>
  <c r="N529" i="20"/>
  <c r="M529" i="20"/>
  <c r="L529" i="20"/>
  <c r="P528" i="20"/>
  <c r="O528" i="20"/>
  <c r="N528" i="20"/>
  <c r="M528" i="20"/>
  <c r="L528" i="20"/>
  <c r="P527" i="20"/>
  <c r="O527" i="20"/>
  <c r="N527" i="20"/>
  <c r="M527" i="20"/>
  <c r="L527" i="20"/>
  <c r="P526" i="20"/>
  <c r="O526" i="20"/>
  <c r="N526" i="20"/>
  <c r="M526" i="20"/>
  <c r="L526" i="20"/>
  <c r="P525" i="20"/>
  <c r="O525" i="20"/>
  <c r="N525" i="20"/>
  <c r="M525" i="20"/>
  <c r="L525" i="20"/>
  <c r="P524" i="20"/>
  <c r="O524" i="20"/>
  <c r="N524" i="20"/>
  <c r="M524" i="20"/>
  <c r="L524" i="20"/>
  <c r="P523" i="20"/>
  <c r="O523" i="20"/>
  <c r="N523" i="20"/>
  <c r="M523" i="20"/>
  <c r="L523" i="20"/>
  <c r="P522" i="20"/>
  <c r="O522" i="20"/>
  <c r="N522" i="20"/>
  <c r="M522" i="20"/>
  <c r="L522" i="20"/>
  <c r="P521" i="20"/>
  <c r="O521" i="20"/>
  <c r="N521" i="20"/>
  <c r="M521" i="20"/>
  <c r="L521" i="20"/>
  <c r="P520" i="20"/>
  <c r="O520" i="20"/>
  <c r="N520" i="20"/>
  <c r="M520" i="20"/>
  <c r="L520" i="20"/>
  <c r="P519" i="20"/>
  <c r="O519" i="20"/>
  <c r="N519" i="20"/>
  <c r="M519" i="20"/>
  <c r="L519" i="20"/>
  <c r="P518" i="20"/>
  <c r="O518" i="20"/>
  <c r="N518" i="20"/>
  <c r="M518" i="20"/>
  <c r="L518" i="20"/>
  <c r="P517" i="20"/>
  <c r="O517" i="20"/>
  <c r="N517" i="20"/>
  <c r="M517" i="20"/>
  <c r="L517" i="20"/>
  <c r="P516" i="20"/>
  <c r="O516" i="20"/>
  <c r="N516" i="20"/>
  <c r="M516" i="20"/>
  <c r="L516" i="20"/>
  <c r="P515" i="20"/>
  <c r="O515" i="20"/>
  <c r="N515" i="20"/>
  <c r="M515" i="20"/>
  <c r="L515" i="20"/>
  <c r="P514" i="20"/>
  <c r="O514" i="20"/>
  <c r="N514" i="20"/>
  <c r="M514" i="20"/>
  <c r="L514" i="20"/>
  <c r="P513" i="20"/>
  <c r="O513" i="20"/>
  <c r="N513" i="20"/>
  <c r="M513" i="20"/>
  <c r="L513" i="20"/>
  <c r="P512" i="20"/>
  <c r="O512" i="20"/>
  <c r="N512" i="20"/>
  <c r="M512" i="20"/>
  <c r="L512" i="20"/>
  <c r="P511" i="20"/>
  <c r="O511" i="20"/>
  <c r="N511" i="20"/>
  <c r="M511" i="20"/>
  <c r="L511" i="20"/>
  <c r="P510" i="20"/>
  <c r="O510" i="20"/>
  <c r="N510" i="20"/>
  <c r="M510" i="20"/>
  <c r="L510" i="20"/>
  <c r="P509" i="20"/>
  <c r="O509" i="20"/>
  <c r="N509" i="20"/>
  <c r="M509" i="20"/>
  <c r="L509" i="20"/>
  <c r="P508" i="20"/>
  <c r="O508" i="20"/>
  <c r="N508" i="20"/>
  <c r="M508" i="20"/>
  <c r="L508" i="20"/>
  <c r="P507" i="20"/>
  <c r="O507" i="20"/>
  <c r="N507" i="20"/>
  <c r="M507" i="20"/>
  <c r="L507" i="20"/>
  <c r="P506" i="20"/>
  <c r="O506" i="20"/>
  <c r="N506" i="20"/>
  <c r="M506" i="20"/>
  <c r="L506" i="20"/>
  <c r="P505" i="20"/>
  <c r="O505" i="20"/>
  <c r="N505" i="20"/>
  <c r="M505" i="20"/>
  <c r="L505" i="20"/>
  <c r="P504" i="20"/>
  <c r="O504" i="20"/>
  <c r="N504" i="20"/>
  <c r="M504" i="20"/>
  <c r="L504" i="20"/>
  <c r="P503" i="20"/>
  <c r="O503" i="20"/>
  <c r="N503" i="20"/>
  <c r="M503" i="20"/>
  <c r="L503" i="20"/>
  <c r="P502" i="20"/>
  <c r="O502" i="20"/>
  <c r="N502" i="20"/>
  <c r="M502" i="20"/>
  <c r="L502" i="20"/>
  <c r="P501" i="20"/>
  <c r="O501" i="20"/>
  <c r="N501" i="20"/>
  <c r="M501" i="20"/>
  <c r="L501" i="20"/>
  <c r="P500" i="20"/>
  <c r="O500" i="20"/>
  <c r="N500" i="20"/>
  <c r="M500" i="20"/>
  <c r="L500" i="20"/>
  <c r="P499" i="20"/>
  <c r="O499" i="20"/>
  <c r="N499" i="20"/>
  <c r="M499" i="20"/>
  <c r="L499" i="20"/>
  <c r="P498" i="20"/>
  <c r="O498" i="20"/>
  <c r="N498" i="20"/>
  <c r="M498" i="20"/>
  <c r="L498" i="20"/>
  <c r="P497" i="20"/>
  <c r="O497" i="20"/>
  <c r="N497" i="20"/>
  <c r="M497" i="20"/>
  <c r="L497" i="20"/>
  <c r="P496" i="20"/>
  <c r="O496" i="20"/>
  <c r="N496" i="20"/>
  <c r="V496" i="20" s="1"/>
  <c r="M496" i="20"/>
  <c r="L496" i="20"/>
  <c r="P495" i="20"/>
  <c r="O495" i="20"/>
  <c r="N495" i="20"/>
  <c r="M495" i="20"/>
  <c r="L495" i="20"/>
  <c r="P494" i="20"/>
  <c r="O494" i="20"/>
  <c r="N494" i="20"/>
  <c r="M494" i="20"/>
  <c r="L494" i="20"/>
  <c r="P493" i="20"/>
  <c r="O493" i="20"/>
  <c r="N493" i="20"/>
  <c r="M493" i="20"/>
  <c r="L493" i="20"/>
  <c r="P492" i="20"/>
  <c r="O492" i="20"/>
  <c r="N492" i="20"/>
  <c r="M492" i="20"/>
  <c r="L492" i="20"/>
  <c r="P491" i="20"/>
  <c r="O491" i="20"/>
  <c r="N491" i="20"/>
  <c r="M491" i="20"/>
  <c r="L491" i="20"/>
  <c r="P490" i="20"/>
  <c r="O490" i="20"/>
  <c r="N490" i="20"/>
  <c r="M490" i="20"/>
  <c r="L490" i="20"/>
  <c r="P489" i="20"/>
  <c r="O489" i="20"/>
  <c r="N489" i="20"/>
  <c r="M489" i="20"/>
  <c r="L489" i="20"/>
  <c r="P488" i="20"/>
  <c r="O488" i="20"/>
  <c r="N488" i="20"/>
  <c r="M488" i="20"/>
  <c r="L488" i="20"/>
  <c r="P487" i="20"/>
  <c r="O487" i="20"/>
  <c r="N487" i="20"/>
  <c r="M487" i="20"/>
  <c r="L487" i="20"/>
  <c r="P486" i="20"/>
  <c r="O486" i="20"/>
  <c r="N486" i="20"/>
  <c r="M486" i="20"/>
  <c r="L486" i="20"/>
  <c r="P485" i="20"/>
  <c r="O485" i="20"/>
  <c r="N485" i="20"/>
  <c r="M485" i="20"/>
  <c r="L485" i="20"/>
  <c r="P484" i="20"/>
  <c r="O484" i="20"/>
  <c r="N484" i="20"/>
  <c r="M484" i="20"/>
  <c r="L484" i="20"/>
  <c r="P483" i="20"/>
  <c r="O483" i="20"/>
  <c r="N483" i="20"/>
  <c r="M483" i="20"/>
  <c r="L483" i="20"/>
  <c r="P482" i="20"/>
  <c r="O482" i="20"/>
  <c r="N482" i="20"/>
  <c r="M482" i="20"/>
  <c r="L482" i="20"/>
  <c r="P481" i="20"/>
  <c r="O481" i="20"/>
  <c r="N481" i="20"/>
  <c r="M481" i="20"/>
  <c r="L481" i="20"/>
  <c r="P480" i="20"/>
  <c r="O480" i="20"/>
  <c r="N480" i="20"/>
  <c r="M480" i="20"/>
  <c r="L480" i="20"/>
  <c r="P479" i="20"/>
  <c r="O479" i="20"/>
  <c r="N479" i="20"/>
  <c r="M479" i="20"/>
  <c r="L479" i="20"/>
  <c r="P478" i="20"/>
  <c r="O478" i="20"/>
  <c r="N478" i="20"/>
  <c r="M478" i="20"/>
  <c r="L478" i="20"/>
  <c r="P477" i="20"/>
  <c r="O477" i="20"/>
  <c r="N477" i="20"/>
  <c r="M477" i="20"/>
  <c r="L477" i="20"/>
  <c r="P476" i="20"/>
  <c r="O476" i="20"/>
  <c r="N476" i="20"/>
  <c r="M476" i="20"/>
  <c r="L476" i="20"/>
  <c r="P475" i="20"/>
  <c r="O475" i="20"/>
  <c r="N475" i="20"/>
  <c r="M475" i="20"/>
  <c r="L475" i="20"/>
  <c r="P474" i="20"/>
  <c r="O474" i="20"/>
  <c r="N474" i="20"/>
  <c r="M474" i="20"/>
  <c r="L474" i="20"/>
  <c r="P473" i="20"/>
  <c r="O473" i="20"/>
  <c r="N473" i="20"/>
  <c r="M473" i="20"/>
  <c r="L473" i="20"/>
  <c r="P472" i="20"/>
  <c r="O472" i="20"/>
  <c r="N472" i="20"/>
  <c r="M472" i="20"/>
  <c r="L472" i="20"/>
  <c r="P471" i="20"/>
  <c r="O471" i="20"/>
  <c r="N471" i="20"/>
  <c r="M471" i="20"/>
  <c r="L471" i="20"/>
  <c r="P470" i="20"/>
  <c r="O470" i="20"/>
  <c r="N470" i="20"/>
  <c r="M470" i="20"/>
  <c r="L470" i="20"/>
  <c r="P469" i="20"/>
  <c r="O469" i="20"/>
  <c r="N469" i="20"/>
  <c r="M469" i="20"/>
  <c r="L469" i="20"/>
  <c r="P468" i="20"/>
  <c r="O468" i="20"/>
  <c r="N468" i="20"/>
  <c r="M468" i="20"/>
  <c r="L468" i="20"/>
  <c r="P467" i="20"/>
  <c r="O467" i="20"/>
  <c r="N467" i="20"/>
  <c r="M467" i="20"/>
  <c r="L467" i="20"/>
  <c r="P466" i="20"/>
  <c r="O466" i="20"/>
  <c r="N466" i="20"/>
  <c r="M466" i="20"/>
  <c r="L466" i="20"/>
  <c r="P465" i="20"/>
  <c r="O465" i="20"/>
  <c r="N465" i="20"/>
  <c r="M465" i="20"/>
  <c r="L465" i="20"/>
  <c r="P464" i="20"/>
  <c r="O464" i="20"/>
  <c r="N464" i="20"/>
  <c r="M464" i="20"/>
  <c r="L464" i="20"/>
  <c r="P463" i="20"/>
  <c r="O463" i="20"/>
  <c r="N463" i="20"/>
  <c r="M463" i="20"/>
  <c r="L463" i="20"/>
  <c r="P462" i="20"/>
  <c r="O462" i="20"/>
  <c r="N462" i="20"/>
  <c r="M462" i="20"/>
  <c r="L462" i="20"/>
  <c r="P461" i="20"/>
  <c r="O461" i="20"/>
  <c r="N461" i="20"/>
  <c r="M461" i="20"/>
  <c r="L461" i="20"/>
  <c r="P460" i="20"/>
  <c r="O460" i="20"/>
  <c r="N460" i="20"/>
  <c r="M460" i="20"/>
  <c r="L460" i="20"/>
  <c r="P459" i="20"/>
  <c r="O459" i="20"/>
  <c r="N459" i="20"/>
  <c r="M459" i="20"/>
  <c r="L459" i="20"/>
  <c r="P458" i="20"/>
  <c r="O458" i="20"/>
  <c r="N458" i="20"/>
  <c r="M458" i="20"/>
  <c r="L458" i="20"/>
  <c r="P457" i="20"/>
  <c r="O457" i="20"/>
  <c r="N457" i="20"/>
  <c r="M457" i="20"/>
  <c r="L457" i="20"/>
  <c r="P456" i="20"/>
  <c r="O456" i="20"/>
  <c r="N456" i="20"/>
  <c r="M456" i="20"/>
  <c r="L456" i="20"/>
  <c r="P455" i="20"/>
  <c r="O455" i="20"/>
  <c r="N455" i="20"/>
  <c r="M455" i="20"/>
  <c r="L455" i="20"/>
  <c r="P454" i="20"/>
  <c r="O454" i="20"/>
  <c r="N454" i="20"/>
  <c r="M454" i="20"/>
  <c r="L454" i="20"/>
  <c r="P453" i="20"/>
  <c r="O453" i="20"/>
  <c r="N453" i="20"/>
  <c r="M453" i="20"/>
  <c r="L453" i="20"/>
  <c r="P452" i="20"/>
  <c r="O452" i="20"/>
  <c r="N452" i="20"/>
  <c r="M452" i="20"/>
  <c r="L452" i="20"/>
  <c r="P451" i="20"/>
  <c r="O451" i="20"/>
  <c r="N451" i="20"/>
  <c r="M451" i="20"/>
  <c r="L451" i="20"/>
  <c r="P450" i="20"/>
  <c r="O450" i="20"/>
  <c r="N450" i="20"/>
  <c r="M450" i="20"/>
  <c r="L450" i="20"/>
  <c r="P449" i="20"/>
  <c r="O449" i="20"/>
  <c r="N449" i="20"/>
  <c r="M449" i="20"/>
  <c r="L449" i="20"/>
  <c r="P448" i="20"/>
  <c r="O448" i="20"/>
  <c r="N448" i="20"/>
  <c r="M448" i="20"/>
  <c r="L448" i="20"/>
  <c r="P447" i="20"/>
  <c r="O447" i="20"/>
  <c r="N447" i="20"/>
  <c r="M447" i="20"/>
  <c r="L447" i="20"/>
  <c r="P446" i="20"/>
  <c r="O446" i="20"/>
  <c r="N446" i="20"/>
  <c r="M446" i="20"/>
  <c r="L446" i="20"/>
  <c r="P445" i="20"/>
  <c r="O445" i="20"/>
  <c r="N445" i="20"/>
  <c r="M445" i="20"/>
  <c r="L445" i="20"/>
  <c r="P444" i="20"/>
  <c r="O444" i="20"/>
  <c r="N444" i="20"/>
  <c r="M444" i="20"/>
  <c r="L444" i="20"/>
  <c r="P443" i="20"/>
  <c r="O443" i="20"/>
  <c r="N443" i="20"/>
  <c r="M443" i="20"/>
  <c r="L443" i="20"/>
  <c r="P442" i="20"/>
  <c r="O442" i="20"/>
  <c r="N442" i="20"/>
  <c r="M442" i="20"/>
  <c r="L442" i="20"/>
  <c r="P441" i="20"/>
  <c r="O441" i="20"/>
  <c r="N441" i="20"/>
  <c r="M441" i="20"/>
  <c r="L441" i="20"/>
  <c r="P440" i="20"/>
  <c r="O440" i="20"/>
  <c r="N440" i="20"/>
  <c r="M440" i="20"/>
  <c r="L440" i="20"/>
  <c r="P439" i="20"/>
  <c r="O439" i="20"/>
  <c r="N439" i="20"/>
  <c r="M439" i="20"/>
  <c r="L439" i="20"/>
  <c r="P438" i="20"/>
  <c r="O438" i="20"/>
  <c r="N438" i="20"/>
  <c r="M438" i="20"/>
  <c r="L438" i="20"/>
  <c r="P437" i="20"/>
  <c r="O437" i="20"/>
  <c r="N437" i="20"/>
  <c r="M437" i="20"/>
  <c r="L437" i="20"/>
  <c r="P436" i="20"/>
  <c r="O436" i="20"/>
  <c r="N436" i="20"/>
  <c r="M436" i="20"/>
  <c r="L436" i="20"/>
  <c r="P435" i="20"/>
  <c r="O435" i="20"/>
  <c r="N435" i="20"/>
  <c r="M435" i="20"/>
  <c r="L435" i="20"/>
  <c r="P434" i="20"/>
  <c r="O434" i="20"/>
  <c r="N434" i="20"/>
  <c r="M434" i="20"/>
  <c r="L434" i="20"/>
  <c r="P433" i="20"/>
  <c r="O433" i="20"/>
  <c r="N433" i="20"/>
  <c r="M433" i="20"/>
  <c r="L433" i="20"/>
  <c r="P432" i="20"/>
  <c r="O432" i="20"/>
  <c r="N432" i="20"/>
  <c r="M432" i="20"/>
  <c r="L432" i="20"/>
  <c r="P431" i="20"/>
  <c r="O431" i="20"/>
  <c r="N431" i="20"/>
  <c r="M431" i="20"/>
  <c r="L431" i="20"/>
  <c r="P430" i="20"/>
  <c r="O430" i="20"/>
  <c r="N430" i="20"/>
  <c r="M430" i="20"/>
  <c r="L430" i="20"/>
  <c r="P429" i="20"/>
  <c r="O429" i="20"/>
  <c r="N429" i="20"/>
  <c r="M429" i="20"/>
  <c r="L429" i="20"/>
  <c r="P428" i="20"/>
  <c r="O428" i="20"/>
  <c r="N428" i="20"/>
  <c r="M428" i="20"/>
  <c r="L428" i="20"/>
  <c r="P427" i="20"/>
  <c r="O427" i="20"/>
  <c r="N427" i="20"/>
  <c r="M427" i="20"/>
  <c r="L427" i="20"/>
  <c r="P426" i="20"/>
  <c r="O426" i="20"/>
  <c r="N426" i="20"/>
  <c r="M426" i="20"/>
  <c r="L426" i="20"/>
  <c r="P425" i="20"/>
  <c r="O425" i="20"/>
  <c r="N425" i="20"/>
  <c r="M425" i="20"/>
  <c r="L425" i="20"/>
  <c r="P424" i="20"/>
  <c r="O424" i="20"/>
  <c r="N424" i="20"/>
  <c r="M424" i="20"/>
  <c r="L424" i="20"/>
  <c r="P423" i="20"/>
  <c r="O423" i="20"/>
  <c r="N423" i="20"/>
  <c r="M423" i="20"/>
  <c r="L423" i="20"/>
  <c r="P422" i="20"/>
  <c r="O422" i="20"/>
  <c r="N422" i="20"/>
  <c r="M422" i="20"/>
  <c r="L422" i="20"/>
  <c r="P421" i="20"/>
  <c r="O421" i="20"/>
  <c r="N421" i="20"/>
  <c r="M421" i="20"/>
  <c r="L421" i="20"/>
  <c r="P420" i="20"/>
  <c r="O420" i="20"/>
  <c r="N420" i="20"/>
  <c r="M420" i="20"/>
  <c r="L420" i="20"/>
  <c r="P419" i="20"/>
  <c r="O419" i="20"/>
  <c r="N419" i="20"/>
  <c r="M419" i="20"/>
  <c r="L419" i="20"/>
  <c r="P418" i="20"/>
  <c r="O418" i="20"/>
  <c r="N418" i="20"/>
  <c r="M418" i="20"/>
  <c r="L418" i="20"/>
  <c r="P417" i="20"/>
  <c r="X417" i="20" s="1"/>
  <c r="O417" i="20"/>
  <c r="W417" i="20" s="1"/>
  <c r="N417" i="20"/>
  <c r="V417" i="20" s="1"/>
  <c r="M417" i="20"/>
  <c r="U417" i="20" s="1"/>
  <c r="L417" i="20"/>
  <c r="P416" i="20"/>
  <c r="X416" i="20" s="1"/>
  <c r="O416" i="20"/>
  <c r="W416" i="20" s="1"/>
  <c r="N416" i="20"/>
  <c r="V416" i="20" s="1"/>
  <c r="M416" i="20"/>
  <c r="U416" i="20" s="1"/>
  <c r="L416" i="20"/>
  <c r="P415" i="20"/>
  <c r="X415" i="20" s="1"/>
  <c r="O415" i="20"/>
  <c r="W415" i="20" s="1"/>
  <c r="N415" i="20"/>
  <c r="V415" i="20" s="1"/>
  <c r="M415" i="20"/>
  <c r="U415" i="20" s="1"/>
  <c r="L415" i="20"/>
  <c r="P414" i="20"/>
  <c r="X414" i="20" s="1"/>
  <c r="O414" i="20"/>
  <c r="W414" i="20" s="1"/>
  <c r="N414" i="20"/>
  <c r="V414" i="20" s="1"/>
  <c r="M414" i="20"/>
  <c r="U414" i="20" s="1"/>
  <c r="L414" i="20"/>
  <c r="P413" i="20"/>
  <c r="X413" i="20" s="1"/>
  <c r="O413" i="20"/>
  <c r="W413" i="20" s="1"/>
  <c r="N413" i="20"/>
  <c r="V413" i="20" s="1"/>
  <c r="M413" i="20"/>
  <c r="U413" i="20" s="1"/>
  <c r="L413" i="20"/>
  <c r="P412" i="20"/>
  <c r="X412" i="20" s="1"/>
  <c r="O412" i="20"/>
  <c r="W412" i="20" s="1"/>
  <c r="N412" i="20"/>
  <c r="V412" i="20" s="1"/>
  <c r="M412" i="20"/>
  <c r="U412" i="20" s="1"/>
  <c r="L412" i="20"/>
  <c r="P411" i="20"/>
  <c r="O411" i="20"/>
  <c r="N411" i="20"/>
  <c r="M411" i="20"/>
  <c r="L411" i="20"/>
  <c r="P410" i="20"/>
  <c r="O410" i="20"/>
  <c r="N410" i="20"/>
  <c r="M410" i="20"/>
  <c r="L410" i="20"/>
  <c r="P409" i="20"/>
  <c r="O409" i="20"/>
  <c r="N409" i="20"/>
  <c r="M409" i="20"/>
  <c r="L409" i="20"/>
  <c r="P408" i="20"/>
  <c r="O408" i="20"/>
  <c r="N408" i="20"/>
  <c r="M408" i="20"/>
  <c r="L408" i="20"/>
  <c r="P407" i="20"/>
  <c r="O407" i="20"/>
  <c r="N407" i="20"/>
  <c r="M407" i="20"/>
  <c r="L407" i="20"/>
  <c r="P406" i="20"/>
  <c r="O406" i="20"/>
  <c r="N406" i="20"/>
  <c r="M406" i="20"/>
  <c r="L406" i="20"/>
  <c r="P405" i="20"/>
  <c r="O405" i="20"/>
  <c r="N405" i="20"/>
  <c r="M405" i="20"/>
  <c r="L405" i="20"/>
  <c r="P404" i="20"/>
  <c r="O404" i="20"/>
  <c r="N404" i="20"/>
  <c r="M404" i="20"/>
  <c r="L404" i="20"/>
  <c r="P403" i="20"/>
  <c r="O403" i="20"/>
  <c r="N403" i="20"/>
  <c r="M403" i="20"/>
  <c r="L403" i="20"/>
  <c r="P402" i="20"/>
  <c r="O402" i="20"/>
  <c r="N402" i="20"/>
  <c r="M402" i="20"/>
  <c r="L402" i="20"/>
  <c r="P401" i="20"/>
  <c r="O401" i="20"/>
  <c r="N401" i="20"/>
  <c r="M401" i="20"/>
  <c r="L401" i="20"/>
  <c r="P400" i="20"/>
  <c r="O400" i="20"/>
  <c r="N400" i="20"/>
  <c r="M400" i="20"/>
  <c r="L400" i="20"/>
  <c r="P399" i="20"/>
  <c r="O399" i="20"/>
  <c r="N399" i="20"/>
  <c r="M399" i="20"/>
  <c r="L399" i="20"/>
  <c r="P398" i="20"/>
  <c r="O398" i="20"/>
  <c r="N398" i="20"/>
  <c r="M398" i="20"/>
  <c r="L398" i="20"/>
  <c r="P397" i="20"/>
  <c r="O397" i="20"/>
  <c r="N397" i="20"/>
  <c r="M397" i="20"/>
  <c r="L397" i="20"/>
  <c r="P396" i="20"/>
  <c r="O396" i="20"/>
  <c r="N396" i="20"/>
  <c r="M396" i="20"/>
  <c r="L396" i="20"/>
  <c r="P395" i="20"/>
  <c r="O395" i="20"/>
  <c r="N395" i="20"/>
  <c r="M395" i="20"/>
  <c r="L395" i="20"/>
  <c r="P394" i="20"/>
  <c r="O394" i="20"/>
  <c r="N394" i="20"/>
  <c r="M394" i="20"/>
  <c r="L394" i="20"/>
  <c r="P393" i="20"/>
  <c r="O393" i="20"/>
  <c r="N393" i="20"/>
  <c r="M393" i="20"/>
  <c r="L393" i="20"/>
  <c r="P392" i="20"/>
  <c r="O392" i="20"/>
  <c r="N392" i="20"/>
  <c r="M392" i="20"/>
  <c r="L392" i="20"/>
  <c r="P391" i="20"/>
  <c r="O391" i="20"/>
  <c r="N391" i="20"/>
  <c r="M391" i="20"/>
  <c r="L391" i="20"/>
  <c r="P390" i="20"/>
  <c r="O390" i="20"/>
  <c r="N390" i="20"/>
  <c r="M390" i="20"/>
  <c r="L390" i="20"/>
  <c r="P389" i="20"/>
  <c r="X389" i="20" s="1"/>
  <c r="O389" i="20"/>
  <c r="W389" i="20" s="1"/>
  <c r="N389" i="20"/>
  <c r="V389" i="20" s="1"/>
  <c r="M389" i="20"/>
  <c r="U389" i="20" s="1"/>
  <c r="L389" i="20"/>
  <c r="P388" i="20"/>
  <c r="X388" i="20" s="1"/>
  <c r="O388" i="20"/>
  <c r="W388" i="20" s="1"/>
  <c r="N388" i="20"/>
  <c r="V388" i="20" s="1"/>
  <c r="M388" i="20"/>
  <c r="U388" i="20" s="1"/>
  <c r="L388" i="20"/>
  <c r="P387" i="20"/>
  <c r="X387" i="20" s="1"/>
  <c r="O387" i="20"/>
  <c r="W387" i="20" s="1"/>
  <c r="N387" i="20"/>
  <c r="V387" i="20" s="1"/>
  <c r="M387" i="20"/>
  <c r="U387" i="20" s="1"/>
  <c r="L387" i="20"/>
  <c r="P386" i="20"/>
  <c r="O386" i="20"/>
  <c r="N386" i="20"/>
  <c r="M386" i="20"/>
  <c r="L386" i="20"/>
  <c r="P385" i="20"/>
  <c r="O385" i="20"/>
  <c r="N385" i="20"/>
  <c r="M385" i="20"/>
  <c r="L385" i="20"/>
  <c r="P384" i="20"/>
  <c r="O384" i="20"/>
  <c r="N384" i="20"/>
  <c r="M384" i="20"/>
  <c r="L384" i="20"/>
  <c r="P383" i="20"/>
  <c r="O383" i="20"/>
  <c r="N383" i="20"/>
  <c r="M383" i="20"/>
  <c r="L383" i="20"/>
  <c r="P382" i="20"/>
  <c r="O382" i="20"/>
  <c r="N382" i="20"/>
  <c r="M382" i="20"/>
  <c r="L382" i="20"/>
  <c r="P381" i="20"/>
  <c r="O381" i="20"/>
  <c r="N381" i="20"/>
  <c r="M381" i="20"/>
  <c r="L381" i="20"/>
  <c r="P380" i="20"/>
  <c r="O380" i="20"/>
  <c r="N380" i="20"/>
  <c r="M380" i="20"/>
  <c r="L380" i="20"/>
  <c r="P379" i="20"/>
  <c r="O379" i="20"/>
  <c r="N379" i="20"/>
  <c r="M379" i="20"/>
  <c r="L379" i="20"/>
  <c r="P378" i="20"/>
  <c r="O378" i="20"/>
  <c r="N378" i="20"/>
  <c r="M378" i="20"/>
  <c r="L378" i="20"/>
  <c r="P377" i="20"/>
  <c r="O377" i="20"/>
  <c r="N377" i="20"/>
  <c r="M377" i="20"/>
  <c r="L377" i="20"/>
  <c r="P376" i="20"/>
  <c r="O376" i="20"/>
  <c r="N376" i="20"/>
  <c r="M376" i="20"/>
  <c r="L376" i="20"/>
  <c r="P375" i="20"/>
  <c r="O375" i="20"/>
  <c r="N375" i="20"/>
  <c r="M375" i="20"/>
  <c r="L375" i="20"/>
  <c r="P374" i="20"/>
  <c r="O374" i="20"/>
  <c r="N374" i="20"/>
  <c r="M374" i="20"/>
  <c r="L374" i="20"/>
  <c r="P373" i="20"/>
  <c r="O373" i="20"/>
  <c r="N373" i="20"/>
  <c r="M373" i="20"/>
  <c r="L373" i="20"/>
  <c r="P372" i="20"/>
  <c r="O372" i="20"/>
  <c r="N372" i="20"/>
  <c r="M372" i="20"/>
  <c r="L372" i="20"/>
  <c r="P371" i="20"/>
  <c r="O371" i="20"/>
  <c r="N371" i="20"/>
  <c r="M371" i="20"/>
  <c r="L371" i="20"/>
  <c r="P370" i="20"/>
  <c r="O370" i="20"/>
  <c r="N370" i="20"/>
  <c r="M370" i="20"/>
  <c r="L370" i="20"/>
  <c r="P369" i="20"/>
  <c r="O369" i="20"/>
  <c r="N369" i="20"/>
  <c r="M369" i="20"/>
  <c r="L369" i="20"/>
  <c r="P368" i="20"/>
  <c r="O368" i="20"/>
  <c r="N368" i="20"/>
  <c r="M368" i="20"/>
  <c r="L368" i="20"/>
  <c r="P367" i="20"/>
  <c r="O367" i="20"/>
  <c r="N367" i="20"/>
  <c r="M367" i="20"/>
  <c r="L367" i="20"/>
  <c r="P366" i="20"/>
  <c r="O366" i="20"/>
  <c r="N366" i="20"/>
  <c r="M366" i="20"/>
  <c r="L366" i="20"/>
  <c r="P365" i="20"/>
  <c r="O365" i="20"/>
  <c r="N365" i="20"/>
  <c r="M365" i="20"/>
  <c r="L365" i="20"/>
  <c r="P364" i="20"/>
  <c r="X364" i="20" s="1"/>
  <c r="O364" i="20"/>
  <c r="W364" i="20" s="1"/>
  <c r="N364" i="20"/>
  <c r="V364" i="20" s="1"/>
  <c r="M364" i="20"/>
  <c r="U364" i="20" s="1"/>
  <c r="L364" i="20"/>
  <c r="P363" i="20"/>
  <c r="O363" i="20"/>
  <c r="N363" i="20"/>
  <c r="M363" i="20"/>
  <c r="L363" i="20"/>
  <c r="P362" i="20"/>
  <c r="O362" i="20"/>
  <c r="N362" i="20"/>
  <c r="M362" i="20"/>
  <c r="L362" i="20"/>
  <c r="P361" i="20"/>
  <c r="O361" i="20"/>
  <c r="N361" i="20"/>
  <c r="M361" i="20"/>
  <c r="L361" i="20"/>
  <c r="P360" i="20"/>
  <c r="O360" i="20"/>
  <c r="N360" i="20"/>
  <c r="M360" i="20"/>
  <c r="L360" i="20"/>
  <c r="P359" i="20"/>
  <c r="O359" i="20"/>
  <c r="N359" i="20"/>
  <c r="M359" i="20"/>
  <c r="L359" i="20"/>
  <c r="P358" i="20"/>
  <c r="O358" i="20"/>
  <c r="N358" i="20"/>
  <c r="M358" i="20"/>
  <c r="L358" i="20"/>
  <c r="P357" i="20"/>
  <c r="O357" i="20"/>
  <c r="N357" i="20"/>
  <c r="M357" i="20"/>
  <c r="L357" i="20"/>
  <c r="P356" i="20"/>
  <c r="O356" i="20"/>
  <c r="N356" i="20"/>
  <c r="M356" i="20"/>
  <c r="L356" i="20"/>
  <c r="P355" i="20"/>
  <c r="O355" i="20"/>
  <c r="N355" i="20"/>
  <c r="M355" i="20"/>
  <c r="L355" i="20"/>
  <c r="P354" i="20"/>
  <c r="O354" i="20"/>
  <c r="N354" i="20"/>
  <c r="M354" i="20"/>
  <c r="L354" i="20"/>
  <c r="P353" i="20"/>
  <c r="O353" i="20"/>
  <c r="N353" i="20"/>
  <c r="M353" i="20"/>
  <c r="L353" i="20"/>
  <c r="P352" i="20"/>
  <c r="O352" i="20"/>
  <c r="N352" i="20"/>
  <c r="M352" i="20"/>
  <c r="L352" i="20"/>
  <c r="P351" i="20"/>
  <c r="O351" i="20"/>
  <c r="N351" i="20"/>
  <c r="M351" i="20"/>
  <c r="L351" i="20"/>
  <c r="P350" i="20"/>
  <c r="O350" i="20"/>
  <c r="N350" i="20"/>
  <c r="M350" i="20"/>
  <c r="L350" i="20"/>
  <c r="P349" i="20"/>
  <c r="O349" i="20"/>
  <c r="N349" i="20"/>
  <c r="M349" i="20"/>
  <c r="L349" i="20"/>
  <c r="P348" i="20"/>
  <c r="O348" i="20"/>
  <c r="N348" i="20"/>
  <c r="M348" i="20"/>
  <c r="L348" i="20"/>
  <c r="P347" i="20"/>
  <c r="O347" i="20"/>
  <c r="N347" i="20"/>
  <c r="M347" i="20"/>
  <c r="L347" i="20"/>
  <c r="P346" i="20"/>
  <c r="O346" i="20"/>
  <c r="N346" i="20"/>
  <c r="M346" i="20"/>
  <c r="L346" i="20"/>
  <c r="P345" i="20"/>
  <c r="O345" i="20"/>
  <c r="N345" i="20"/>
  <c r="M345" i="20"/>
  <c r="L345" i="20"/>
  <c r="P344" i="20"/>
  <c r="X344" i="20" s="1"/>
  <c r="O344" i="20"/>
  <c r="W344" i="20" s="1"/>
  <c r="N344" i="20"/>
  <c r="V344" i="20" s="1"/>
  <c r="M344" i="20"/>
  <c r="U344" i="20" s="1"/>
  <c r="L344" i="20"/>
  <c r="P343" i="20"/>
  <c r="O343" i="20"/>
  <c r="N343" i="20"/>
  <c r="M343" i="20"/>
  <c r="L343" i="20"/>
  <c r="P342" i="20"/>
  <c r="O342" i="20"/>
  <c r="N342" i="20"/>
  <c r="M342" i="20"/>
  <c r="L342" i="20"/>
  <c r="P341" i="20"/>
  <c r="O341" i="20"/>
  <c r="N341" i="20"/>
  <c r="M341" i="20"/>
  <c r="L341" i="20"/>
  <c r="P340" i="20"/>
  <c r="O340" i="20"/>
  <c r="N340" i="20"/>
  <c r="M340" i="20"/>
  <c r="L340" i="20"/>
  <c r="P339" i="20"/>
  <c r="O339" i="20"/>
  <c r="N339" i="20"/>
  <c r="M339" i="20"/>
  <c r="L339" i="20"/>
  <c r="P338" i="20"/>
  <c r="O338" i="20"/>
  <c r="N338" i="20"/>
  <c r="M338" i="20"/>
  <c r="L338" i="20"/>
  <c r="P337" i="20"/>
  <c r="O337" i="20"/>
  <c r="N337" i="20"/>
  <c r="M337" i="20"/>
  <c r="L337" i="20"/>
  <c r="P336" i="20"/>
  <c r="O336" i="20"/>
  <c r="N336" i="20"/>
  <c r="M336" i="20"/>
  <c r="L336" i="20"/>
  <c r="P335" i="20"/>
  <c r="O335" i="20"/>
  <c r="N335" i="20"/>
  <c r="M335" i="20"/>
  <c r="L335" i="20"/>
  <c r="P334" i="20"/>
  <c r="O334" i="20"/>
  <c r="N334" i="20"/>
  <c r="M334" i="20"/>
  <c r="L334" i="20"/>
  <c r="P333" i="20"/>
  <c r="O333" i="20"/>
  <c r="N333" i="20"/>
  <c r="M333" i="20"/>
  <c r="L333" i="20"/>
  <c r="P332" i="20"/>
  <c r="O332" i="20"/>
  <c r="N332" i="20"/>
  <c r="M332" i="20"/>
  <c r="L332" i="20"/>
  <c r="P331" i="20"/>
  <c r="O331" i="20"/>
  <c r="N331" i="20"/>
  <c r="M331" i="20"/>
  <c r="L331" i="20"/>
  <c r="P330" i="20"/>
  <c r="O330" i="20"/>
  <c r="N330" i="20"/>
  <c r="M330" i="20"/>
  <c r="L330" i="20"/>
  <c r="P329" i="20"/>
  <c r="X329" i="20" s="1"/>
  <c r="O329" i="20"/>
  <c r="W329" i="20" s="1"/>
  <c r="N329" i="20"/>
  <c r="V329" i="20" s="1"/>
  <c r="M329" i="20"/>
  <c r="U329" i="20" s="1"/>
  <c r="L329" i="20"/>
  <c r="P328" i="20"/>
  <c r="O328" i="20"/>
  <c r="N328" i="20"/>
  <c r="M328" i="20"/>
  <c r="L328" i="20"/>
  <c r="P327" i="20"/>
  <c r="O327" i="20"/>
  <c r="N327" i="20"/>
  <c r="M327" i="20"/>
  <c r="L327" i="20"/>
  <c r="P326" i="20"/>
  <c r="O326" i="20"/>
  <c r="N326" i="20"/>
  <c r="M326" i="20"/>
  <c r="L326" i="20"/>
  <c r="P325" i="20"/>
  <c r="O325" i="20"/>
  <c r="N325" i="20"/>
  <c r="M325" i="20"/>
  <c r="L325" i="20"/>
  <c r="P324" i="20"/>
  <c r="O324" i="20"/>
  <c r="N324" i="20"/>
  <c r="M324" i="20"/>
  <c r="L324" i="20"/>
  <c r="P323" i="20"/>
  <c r="O323" i="20"/>
  <c r="N323" i="20"/>
  <c r="M323" i="20"/>
  <c r="L323" i="20"/>
  <c r="P322" i="20"/>
  <c r="O322" i="20"/>
  <c r="N322" i="20"/>
  <c r="M322" i="20"/>
  <c r="L322" i="20"/>
  <c r="P321" i="20"/>
  <c r="O321" i="20"/>
  <c r="N321" i="20"/>
  <c r="M321" i="20"/>
  <c r="L321" i="20"/>
  <c r="P320" i="20"/>
  <c r="O320" i="20"/>
  <c r="N320" i="20"/>
  <c r="M320" i="20"/>
  <c r="L320" i="20"/>
  <c r="P319" i="20"/>
  <c r="O319" i="20"/>
  <c r="N319" i="20"/>
  <c r="M319" i="20"/>
  <c r="L319" i="20"/>
  <c r="P318" i="20"/>
  <c r="O318" i="20"/>
  <c r="N318" i="20"/>
  <c r="M318" i="20"/>
  <c r="L318" i="20"/>
  <c r="P317" i="20"/>
  <c r="O317" i="20"/>
  <c r="N317" i="20"/>
  <c r="M317" i="20"/>
  <c r="L317" i="20"/>
  <c r="P316" i="20"/>
  <c r="O316" i="20"/>
  <c r="N316" i="20"/>
  <c r="M316" i="20"/>
  <c r="L316" i="20"/>
  <c r="P315" i="20"/>
  <c r="O315" i="20"/>
  <c r="N315" i="20"/>
  <c r="M315" i="20"/>
  <c r="L315" i="20"/>
  <c r="P314" i="20"/>
  <c r="O314" i="20"/>
  <c r="N314" i="20"/>
  <c r="M314" i="20"/>
  <c r="L314" i="20"/>
  <c r="P313" i="20"/>
  <c r="O313" i="20"/>
  <c r="N313" i="20"/>
  <c r="M313" i="20"/>
  <c r="L313" i="20"/>
  <c r="P312" i="20"/>
  <c r="O312" i="20"/>
  <c r="N312" i="20"/>
  <c r="M312" i="20"/>
  <c r="L312" i="20"/>
  <c r="P311" i="20"/>
  <c r="O311" i="20"/>
  <c r="N311" i="20"/>
  <c r="M311" i="20"/>
  <c r="L311" i="20"/>
  <c r="P310" i="20"/>
  <c r="O310" i="20"/>
  <c r="N310" i="20"/>
  <c r="M310" i="20"/>
  <c r="L310" i="20"/>
  <c r="P309" i="20"/>
  <c r="O309" i="20"/>
  <c r="N309" i="20"/>
  <c r="M309" i="20"/>
  <c r="L309" i="20"/>
  <c r="P308" i="20"/>
  <c r="O308" i="20"/>
  <c r="N308" i="20"/>
  <c r="M308" i="20"/>
  <c r="L308" i="20"/>
  <c r="P307" i="20"/>
  <c r="O307" i="20"/>
  <c r="N307" i="20"/>
  <c r="M307" i="20"/>
  <c r="L307" i="20"/>
  <c r="P306" i="20"/>
  <c r="O306" i="20"/>
  <c r="N306" i="20"/>
  <c r="M306" i="20"/>
  <c r="L306" i="20"/>
  <c r="P305" i="20"/>
  <c r="O305" i="20"/>
  <c r="N305" i="20"/>
  <c r="M305" i="20"/>
  <c r="L305" i="20"/>
  <c r="P304" i="20"/>
  <c r="O304" i="20"/>
  <c r="N304" i="20"/>
  <c r="M304" i="20"/>
  <c r="L304" i="20"/>
  <c r="P303" i="20"/>
  <c r="O303" i="20"/>
  <c r="N303" i="20"/>
  <c r="M303" i="20"/>
  <c r="L303" i="20"/>
  <c r="P302" i="20"/>
  <c r="O302" i="20"/>
  <c r="N302" i="20"/>
  <c r="M302" i="20"/>
  <c r="L302" i="20"/>
  <c r="P301" i="20"/>
  <c r="O301" i="20"/>
  <c r="N301" i="20"/>
  <c r="M301" i="20"/>
  <c r="L301" i="20"/>
  <c r="P300" i="20"/>
  <c r="O300" i="20"/>
  <c r="N300" i="20"/>
  <c r="M300" i="20"/>
  <c r="L300" i="20"/>
  <c r="P299" i="20"/>
  <c r="O299" i="20"/>
  <c r="N299" i="20"/>
  <c r="M299" i="20"/>
  <c r="L299" i="20"/>
  <c r="P298" i="20"/>
  <c r="O298" i="20"/>
  <c r="N298" i="20"/>
  <c r="M298" i="20"/>
  <c r="L298" i="20"/>
  <c r="P297" i="20"/>
  <c r="O297" i="20"/>
  <c r="N297" i="20"/>
  <c r="M297" i="20"/>
  <c r="L297" i="20"/>
  <c r="P296" i="20"/>
  <c r="O296" i="20"/>
  <c r="N296" i="20"/>
  <c r="M296" i="20"/>
  <c r="L296" i="20"/>
  <c r="P295" i="20"/>
  <c r="O295" i="20"/>
  <c r="N295" i="20"/>
  <c r="M295" i="20"/>
  <c r="L295" i="20"/>
  <c r="P294" i="20"/>
  <c r="O294" i="20"/>
  <c r="N294" i="20"/>
  <c r="M294" i="20"/>
  <c r="L294" i="20"/>
  <c r="P293" i="20"/>
  <c r="O293" i="20"/>
  <c r="N293" i="20"/>
  <c r="M293" i="20"/>
  <c r="L293" i="20"/>
  <c r="P292" i="20"/>
  <c r="O292" i="20"/>
  <c r="N292" i="20"/>
  <c r="M292" i="20"/>
  <c r="L292" i="20"/>
  <c r="P291" i="20"/>
  <c r="O291" i="20"/>
  <c r="N291" i="20"/>
  <c r="M291" i="20"/>
  <c r="L291" i="20"/>
  <c r="P290" i="20"/>
  <c r="O290" i="20"/>
  <c r="N290" i="20"/>
  <c r="M290" i="20"/>
  <c r="L290" i="20"/>
  <c r="P289" i="20"/>
  <c r="O289" i="20"/>
  <c r="N289" i="20"/>
  <c r="M289" i="20"/>
  <c r="L289" i="20"/>
  <c r="P288" i="20"/>
  <c r="O288" i="20"/>
  <c r="N288" i="20"/>
  <c r="M288" i="20"/>
  <c r="L288" i="20"/>
  <c r="P287" i="20"/>
  <c r="O287" i="20"/>
  <c r="N287" i="20"/>
  <c r="M287" i="20"/>
  <c r="L287" i="20"/>
  <c r="P286" i="20"/>
  <c r="O286" i="20"/>
  <c r="N286" i="20"/>
  <c r="M286" i="20"/>
  <c r="L286" i="20"/>
  <c r="P285" i="20"/>
  <c r="O285" i="20"/>
  <c r="N285" i="20"/>
  <c r="M285" i="20"/>
  <c r="L285" i="20"/>
  <c r="P284" i="20"/>
  <c r="O284" i="20"/>
  <c r="N284" i="20"/>
  <c r="M284" i="20"/>
  <c r="L284" i="20"/>
  <c r="P283" i="20"/>
  <c r="X283" i="20" s="1"/>
  <c r="O283" i="20"/>
  <c r="W283" i="20" s="1"/>
  <c r="N283" i="20"/>
  <c r="V283" i="20" s="1"/>
  <c r="M283" i="20"/>
  <c r="U283" i="20" s="1"/>
  <c r="L283" i="20"/>
  <c r="P282" i="20"/>
  <c r="X282" i="20" s="1"/>
  <c r="O282" i="20"/>
  <c r="W282" i="20" s="1"/>
  <c r="N282" i="20"/>
  <c r="V282" i="20" s="1"/>
  <c r="M282" i="20"/>
  <c r="U282" i="20" s="1"/>
  <c r="L282" i="20"/>
  <c r="P281" i="20"/>
  <c r="O281" i="20"/>
  <c r="N281" i="20"/>
  <c r="M281" i="20"/>
  <c r="L281" i="20"/>
  <c r="P280" i="20"/>
  <c r="O280" i="20"/>
  <c r="N280" i="20"/>
  <c r="M280" i="20"/>
  <c r="L280" i="20"/>
  <c r="P279" i="20"/>
  <c r="O279" i="20"/>
  <c r="N279" i="20"/>
  <c r="M279" i="20"/>
  <c r="L279" i="20"/>
  <c r="P278" i="20"/>
  <c r="O278" i="20"/>
  <c r="N278" i="20"/>
  <c r="M278" i="20"/>
  <c r="L278" i="20"/>
  <c r="P277" i="20"/>
  <c r="O277" i="20"/>
  <c r="N277" i="20"/>
  <c r="M277" i="20"/>
  <c r="L277" i="20"/>
  <c r="P276" i="20"/>
  <c r="O276" i="20"/>
  <c r="N276" i="20"/>
  <c r="M276" i="20"/>
  <c r="L276" i="20"/>
  <c r="P275" i="20"/>
  <c r="O275" i="20"/>
  <c r="N275" i="20"/>
  <c r="M275" i="20"/>
  <c r="L275" i="20"/>
  <c r="P274" i="20"/>
  <c r="O274" i="20"/>
  <c r="N274" i="20"/>
  <c r="M274" i="20"/>
  <c r="L274" i="20"/>
  <c r="P273" i="20"/>
  <c r="O273" i="20"/>
  <c r="N273" i="20"/>
  <c r="M273" i="20"/>
  <c r="L273" i="20"/>
  <c r="P272" i="20"/>
  <c r="O272" i="20"/>
  <c r="N272" i="20"/>
  <c r="M272" i="20"/>
  <c r="L272" i="20"/>
  <c r="P271" i="20"/>
  <c r="O271" i="20"/>
  <c r="N271" i="20"/>
  <c r="M271" i="20"/>
  <c r="L271" i="20"/>
  <c r="P270" i="20"/>
  <c r="O270" i="20"/>
  <c r="N270" i="20"/>
  <c r="M270" i="20"/>
  <c r="L270" i="20"/>
  <c r="P269" i="20"/>
  <c r="O269" i="20"/>
  <c r="N269" i="20"/>
  <c r="M269" i="20"/>
  <c r="L269" i="20"/>
  <c r="P268" i="20"/>
  <c r="O268" i="20"/>
  <c r="N268" i="20"/>
  <c r="M268" i="20"/>
  <c r="L268" i="20"/>
  <c r="P267" i="20"/>
  <c r="O267" i="20"/>
  <c r="N267" i="20"/>
  <c r="M267" i="20"/>
  <c r="L267" i="20"/>
  <c r="P266" i="20"/>
  <c r="O266" i="20"/>
  <c r="N266" i="20"/>
  <c r="M266" i="20"/>
  <c r="L266" i="20"/>
  <c r="P265" i="20"/>
  <c r="O265" i="20"/>
  <c r="N265" i="20"/>
  <c r="M265" i="20"/>
  <c r="L265" i="20"/>
  <c r="P264" i="20"/>
  <c r="O264" i="20"/>
  <c r="N264" i="20"/>
  <c r="M264" i="20"/>
  <c r="L264" i="20"/>
  <c r="P263" i="20"/>
  <c r="O263" i="20"/>
  <c r="N263" i="20"/>
  <c r="M263" i="20"/>
  <c r="L263" i="20"/>
  <c r="P262" i="20"/>
  <c r="O262" i="20"/>
  <c r="N262" i="20"/>
  <c r="M262" i="20"/>
  <c r="L262" i="20"/>
  <c r="P261" i="20"/>
  <c r="O261" i="20"/>
  <c r="N261" i="20"/>
  <c r="M261" i="20"/>
  <c r="L261" i="20"/>
  <c r="P260" i="20"/>
  <c r="O260" i="20"/>
  <c r="N260" i="20"/>
  <c r="M260" i="20"/>
  <c r="L260" i="20"/>
  <c r="P259" i="20"/>
  <c r="O259" i="20"/>
  <c r="N259" i="20"/>
  <c r="M259" i="20"/>
  <c r="L259" i="20"/>
  <c r="P258" i="20"/>
  <c r="O258" i="20"/>
  <c r="N258" i="20"/>
  <c r="M258" i="20"/>
  <c r="L258" i="20"/>
  <c r="P257" i="20"/>
  <c r="O257" i="20"/>
  <c r="N257" i="20"/>
  <c r="M257" i="20"/>
  <c r="L257" i="20"/>
  <c r="P256" i="20"/>
  <c r="O256" i="20"/>
  <c r="N256" i="20"/>
  <c r="M256" i="20"/>
  <c r="L256" i="20"/>
  <c r="P255" i="20"/>
  <c r="O255" i="20"/>
  <c r="N255" i="20"/>
  <c r="M255" i="20"/>
  <c r="L255" i="20"/>
  <c r="P254" i="20"/>
  <c r="O254" i="20"/>
  <c r="N254" i="20"/>
  <c r="M254" i="20"/>
  <c r="L254" i="20"/>
  <c r="P253" i="20"/>
  <c r="O253" i="20"/>
  <c r="N253" i="20"/>
  <c r="M253" i="20"/>
  <c r="L253" i="20"/>
  <c r="P252" i="20"/>
  <c r="O252" i="20"/>
  <c r="N252" i="20"/>
  <c r="M252" i="20"/>
  <c r="L252" i="20"/>
  <c r="P251" i="20"/>
  <c r="O251" i="20"/>
  <c r="N251" i="20"/>
  <c r="M251" i="20"/>
  <c r="L251" i="20"/>
  <c r="P250" i="20"/>
  <c r="O250" i="20"/>
  <c r="N250" i="20"/>
  <c r="M250" i="20"/>
  <c r="L250" i="20"/>
  <c r="P249" i="20"/>
  <c r="O249" i="20"/>
  <c r="N249" i="20"/>
  <c r="M249" i="20"/>
  <c r="L249" i="20"/>
  <c r="P248" i="20"/>
  <c r="O248" i="20"/>
  <c r="N248" i="20"/>
  <c r="M248" i="20"/>
  <c r="L248" i="20"/>
  <c r="P247" i="20"/>
  <c r="O247" i="20"/>
  <c r="N247" i="20"/>
  <c r="M247" i="20"/>
  <c r="L247" i="20"/>
  <c r="P246" i="20"/>
  <c r="O246" i="20"/>
  <c r="N246" i="20"/>
  <c r="M246" i="20"/>
  <c r="L246" i="20"/>
  <c r="P245" i="20"/>
  <c r="O245" i="20"/>
  <c r="N245" i="20"/>
  <c r="M245" i="20"/>
  <c r="L245" i="20"/>
  <c r="P244" i="20"/>
  <c r="O244" i="20"/>
  <c r="N244" i="20"/>
  <c r="M244" i="20"/>
  <c r="L244" i="20"/>
  <c r="P243" i="20"/>
  <c r="O243" i="20"/>
  <c r="N243" i="20"/>
  <c r="M243" i="20"/>
  <c r="L243" i="20"/>
  <c r="P242" i="20"/>
  <c r="O242" i="20"/>
  <c r="N242" i="20"/>
  <c r="M242" i="20"/>
  <c r="L242" i="20"/>
  <c r="P241" i="20"/>
  <c r="O241" i="20"/>
  <c r="N241" i="20"/>
  <c r="M241" i="20"/>
  <c r="L241" i="20"/>
  <c r="P240" i="20"/>
  <c r="O240" i="20"/>
  <c r="N240" i="20"/>
  <c r="M240" i="20"/>
  <c r="L240" i="20"/>
  <c r="P239" i="20"/>
  <c r="O239" i="20"/>
  <c r="N239" i="20"/>
  <c r="M239" i="20"/>
  <c r="L239" i="20"/>
  <c r="P238" i="20"/>
  <c r="O238" i="20"/>
  <c r="N238" i="20"/>
  <c r="M238" i="20"/>
  <c r="L238" i="20"/>
  <c r="P237" i="20"/>
  <c r="O237" i="20"/>
  <c r="N237" i="20"/>
  <c r="M237" i="20"/>
  <c r="L237" i="20"/>
  <c r="P236" i="20"/>
  <c r="O236" i="20"/>
  <c r="N236" i="20"/>
  <c r="M236" i="20"/>
  <c r="L236" i="20"/>
  <c r="P235" i="20"/>
  <c r="O235" i="20"/>
  <c r="N235" i="20"/>
  <c r="M235" i="20"/>
  <c r="L235" i="20"/>
  <c r="P234" i="20"/>
  <c r="O234" i="20"/>
  <c r="N234" i="20"/>
  <c r="M234" i="20"/>
  <c r="L234" i="20"/>
  <c r="P233" i="20"/>
  <c r="O233" i="20"/>
  <c r="N233" i="20"/>
  <c r="M233" i="20"/>
  <c r="L233" i="20"/>
  <c r="P232" i="20"/>
  <c r="O232" i="20"/>
  <c r="N232" i="20"/>
  <c r="M232" i="20"/>
  <c r="L232" i="20"/>
  <c r="P231" i="20"/>
  <c r="O231" i="20"/>
  <c r="N231" i="20"/>
  <c r="M231" i="20"/>
  <c r="L231" i="20"/>
  <c r="P230" i="20"/>
  <c r="O230" i="20"/>
  <c r="N230" i="20"/>
  <c r="M230" i="20"/>
  <c r="L230" i="20"/>
  <c r="P229" i="20"/>
  <c r="O229" i="20"/>
  <c r="N229" i="20"/>
  <c r="M229" i="20"/>
  <c r="L229" i="20"/>
  <c r="P228" i="20"/>
  <c r="O228" i="20"/>
  <c r="N228" i="20"/>
  <c r="M228" i="20"/>
  <c r="L228" i="20"/>
  <c r="P227" i="20"/>
  <c r="X227" i="20" s="1"/>
  <c r="O227" i="20"/>
  <c r="W227" i="20" s="1"/>
  <c r="N227" i="20"/>
  <c r="V227" i="20" s="1"/>
  <c r="M227" i="20"/>
  <c r="U227" i="20" s="1"/>
  <c r="L227" i="20"/>
  <c r="P226" i="20"/>
  <c r="X226" i="20" s="1"/>
  <c r="O226" i="20"/>
  <c r="W226" i="20" s="1"/>
  <c r="N226" i="20"/>
  <c r="V226" i="20" s="1"/>
  <c r="M226" i="20"/>
  <c r="U226" i="20" s="1"/>
  <c r="L226" i="20"/>
  <c r="P225" i="20"/>
  <c r="O225" i="20"/>
  <c r="N225" i="20"/>
  <c r="M225" i="20"/>
  <c r="L225" i="20"/>
  <c r="P224" i="20"/>
  <c r="O224" i="20"/>
  <c r="N224" i="20"/>
  <c r="M224" i="20"/>
  <c r="L224" i="20"/>
  <c r="P223" i="20"/>
  <c r="O223" i="20"/>
  <c r="N223" i="20"/>
  <c r="M223" i="20"/>
  <c r="L223" i="20"/>
  <c r="P222" i="20"/>
  <c r="O222" i="20"/>
  <c r="N222" i="20"/>
  <c r="M222" i="20"/>
  <c r="L222" i="20"/>
  <c r="P221" i="20"/>
  <c r="O221" i="20"/>
  <c r="N221" i="20"/>
  <c r="M221" i="20"/>
  <c r="L221" i="20"/>
  <c r="P220" i="20"/>
  <c r="O220" i="20"/>
  <c r="N220" i="20"/>
  <c r="M220" i="20"/>
  <c r="L220" i="20"/>
  <c r="P219" i="20"/>
  <c r="O219" i="20"/>
  <c r="N219" i="20"/>
  <c r="M219" i="20"/>
  <c r="L219" i="20"/>
  <c r="P218" i="20"/>
  <c r="O218" i="20"/>
  <c r="N218" i="20"/>
  <c r="M218" i="20"/>
  <c r="L218" i="20"/>
  <c r="P217" i="20"/>
  <c r="O217" i="20"/>
  <c r="N217" i="20"/>
  <c r="M217" i="20"/>
  <c r="L217" i="20"/>
  <c r="P216" i="20"/>
  <c r="O216" i="20"/>
  <c r="N216" i="20"/>
  <c r="M216" i="20"/>
  <c r="L216" i="20"/>
  <c r="P215" i="20"/>
  <c r="O215" i="20"/>
  <c r="N215" i="20"/>
  <c r="M215" i="20"/>
  <c r="L215" i="20"/>
  <c r="P214" i="20"/>
  <c r="O214" i="20"/>
  <c r="N214" i="20"/>
  <c r="M214" i="20"/>
  <c r="L214" i="20"/>
  <c r="P213" i="20"/>
  <c r="O213" i="20"/>
  <c r="N213" i="20"/>
  <c r="M213" i="20"/>
  <c r="L213" i="20"/>
  <c r="P212" i="20"/>
  <c r="O212" i="20"/>
  <c r="N212" i="20"/>
  <c r="M212" i="20"/>
  <c r="L212" i="20"/>
  <c r="P211" i="20"/>
  <c r="O211" i="20"/>
  <c r="N211" i="20"/>
  <c r="M211" i="20"/>
  <c r="L211" i="20"/>
  <c r="P210" i="20"/>
  <c r="O210" i="20"/>
  <c r="N210" i="20"/>
  <c r="M210" i="20"/>
  <c r="L210" i="20"/>
  <c r="P209" i="20"/>
  <c r="O209" i="20"/>
  <c r="N209" i="20"/>
  <c r="M209" i="20"/>
  <c r="L209" i="20"/>
  <c r="P208" i="20"/>
  <c r="O208" i="20"/>
  <c r="N208" i="20"/>
  <c r="M208" i="20"/>
  <c r="L208" i="20"/>
  <c r="P207" i="20"/>
  <c r="O207" i="20"/>
  <c r="N207" i="20"/>
  <c r="M207" i="20"/>
  <c r="L207" i="20"/>
  <c r="P206" i="20"/>
  <c r="O206" i="20"/>
  <c r="N206" i="20"/>
  <c r="M206" i="20"/>
  <c r="L206" i="20"/>
  <c r="P205" i="20"/>
  <c r="X205" i="20" s="1"/>
  <c r="O205" i="20"/>
  <c r="W205" i="20" s="1"/>
  <c r="N205" i="20"/>
  <c r="V205" i="20" s="1"/>
  <c r="M205" i="20"/>
  <c r="U205" i="20" s="1"/>
  <c r="L205" i="20"/>
  <c r="P204" i="20"/>
  <c r="O204" i="20"/>
  <c r="N204" i="20"/>
  <c r="M204" i="20"/>
  <c r="L204" i="20"/>
  <c r="P203" i="20"/>
  <c r="O203" i="20"/>
  <c r="N203" i="20"/>
  <c r="M203" i="20"/>
  <c r="L203" i="20"/>
  <c r="P202" i="20"/>
  <c r="O202" i="20"/>
  <c r="N202" i="20"/>
  <c r="M202" i="20"/>
  <c r="L202" i="20"/>
  <c r="P201" i="20"/>
  <c r="O201" i="20"/>
  <c r="N201" i="20"/>
  <c r="M201" i="20"/>
  <c r="L201" i="20"/>
  <c r="P200" i="20"/>
  <c r="O200" i="20"/>
  <c r="N200" i="20"/>
  <c r="M200" i="20"/>
  <c r="L200" i="20"/>
  <c r="P199" i="20"/>
  <c r="O199" i="20"/>
  <c r="N199" i="20"/>
  <c r="M199" i="20"/>
  <c r="L199" i="20"/>
  <c r="P198" i="20"/>
  <c r="O198" i="20"/>
  <c r="N198" i="20"/>
  <c r="M198" i="20"/>
  <c r="L198" i="20"/>
  <c r="P197" i="20"/>
  <c r="O197" i="20"/>
  <c r="N197" i="20"/>
  <c r="M197" i="20"/>
  <c r="L197" i="20"/>
  <c r="P196" i="20"/>
  <c r="O196" i="20"/>
  <c r="N196" i="20"/>
  <c r="M196" i="20"/>
  <c r="L196" i="20"/>
  <c r="P195" i="20"/>
  <c r="O195" i="20"/>
  <c r="N195" i="20"/>
  <c r="M195" i="20"/>
  <c r="L195" i="20"/>
  <c r="P194" i="20"/>
  <c r="O194" i="20"/>
  <c r="N194" i="20"/>
  <c r="M194" i="20"/>
  <c r="L194" i="20"/>
  <c r="P193" i="20"/>
  <c r="O193" i="20"/>
  <c r="N193" i="20"/>
  <c r="M193" i="20"/>
  <c r="L193" i="20"/>
  <c r="P192" i="20"/>
  <c r="O192" i="20"/>
  <c r="N192" i="20"/>
  <c r="M192" i="20"/>
  <c r="L192" i="20"/>
  <c r="P191" i="20"/>
  <c r="O191" i="20"/>
  <c r="N191" i="20"/>
  <c r="M191" i="20"/>
  <c r="L191" i="20"/>
  <c r="P190" i="20"/>
  <c r="O190" i="20"/>
  <c r="N190" i="20"/>
  <c r="M190" i="20"/>
  <c r="L190" i="20"/>
  <c r="P189" i="20"/>
  <c r="O189" i="20"/>
  <c r="N189" i="20"/>
  <c r="M189" i="20"/>
  <c r="L189" i="20"/>
  <c r="P188" i="20"/>
  <c r="O188" i="20"/>
  <c r="N188" i="20"/>
  <c r="M188" i="20"/>
  <c r="L188" i="20"/>
  <c r="P187" i="20"/>
  <c r="O187" i="20"/>
  <c r="N187" i="20"/>
  <c r="M187" i="20"/>
  <c r="L187" i="20"/>
  <c r="P186" i="20"/>
  <c r="O186" i="20"/>
  <c r="N186" i="20"/>
  <c r="M186" i="20"/>
  <c r="L186" i="20"/>
  <c r="P185" i="20"/>
  <c r="O185" i="20"/>
  <c r="N185" i="20"/>
  <c r="M185" i="20"/>
  <c r="L185" i="20"/>
  <c r="P184" i="20"/>
  <c r="O184" i="20"/>
  <c r="N184" i="20"/>
  <c r="M184" i="20"/>
  <c r="L184" i="20"/>
  <c r="P183" i="20"/>
  <c r="O183" i="20"/>
  <c r="N183" i="20"/>
  <c r="M183" i="20"/>
  <c r="L183" i="20"/>
  <c r="P182" i="20"/>
  <c r="O182" i="20"/>
  <c r="N182" i="20"/>
  <c r="M182" i="20"/>
  <c r="L182" i="20"/>
  <c r="P181" i="20"/>
  <c r="O181" i="20"/>
  <c r="N181" i="20"/>
  <c r="M181" i="20"/>
  <c r="L181" i="20"/>
  <c r="P180" i="20"/>
  <c r="O180" i="20"/>
  <c r="N180" i="20"/>
  <c r="M180" i="20"/>
  <c r="L180" i="20"/>
  <c r="P179" i="20"/>
  <c r="O179" i="20"/>
  <c r="N179" i="20"/>
  <c r="M179" i="20"/>
  <c r="L179" i="20"/>
  <c r="P178" i="20"/>
  <c r="O178" i="20"/>
  <c r="N178" i="20"/>
  <c r="M178" i="20"/>
  <c r="L178" i="20"/>
  <c r="P177" i="20"/>
  <c r="O177" i="20"/>
  <c r="N177" i="20"/>
  <c r="M177" i="20"/>
  <c r="L177" i="20"/>
  <c r="P176" i="20"/>
  <c r="O176" i="20"/>
  <c r="N176" i="20"/>
  <c r="M176" i="20"/>
  <c r="L176" i="20"/>
  <c r="P175" i="20"/>
  <c r="O175" i="20"/>
  <c r="N175" i="20"/>
  <c r="M175" i="20"/>
  <c r="L175" i="20"/>
  <c r="P174" i="20"/>
  <c r="O174" i="20"/>
  <c r="N174" i="20"/>
  <c r="M174" i="20"/>
  <c r="L174" i="20"/>
  <c r="P173" i="20"/>
  <c r="O173" i="20"/>
  <c r="N173" i="20"/>
  <c r="M173" i="20"/>
  <c r="L173" i="20"/>
  <c r="P172" i="20"/>
  <c r="O172" i="20"/>
  <c r="N172" i="20"/>
  <c r="M172" i="20"/>
  <c r="L172" i="20"/>
  <c r="P171" i="20"/>
  <c r="O171" i="20"/>
  <c r="N171" i="20"/>
  <c r="M171" i="20"/>
  <c r="L171" i="20"/>
  <c r="P170" i="20"/>
  <c r="O170" i="20"/>
  <c r="N170" i="20"/>
  <c r="M170" i="20"/>
  <c r="L170" i="20"/>
  <c r="P169" i="20"/>
  <c r="O169" i="20"/>
  <c r="N169" i="20"/>
  <c r="M169" i="20"/>
  <c r="L169" i="20"/>
  <c r="P168" i="20"/>
  <c r="O168" i="20"/>
  <c r="N168" i="20"/>
  <c r="M168" i="20"/>
  <c r="L168" i="20"/>
  <c r="P167" i="20"/>
  <c r="O167" i="20"/>
  <c r="N167" i="20"/>
  <c r="M167" i="20"/>
  <c r="L167" i="20"/>
  <c r="P166" i="20"/>
  <c r="O166" i="20"/>
  <c r="N166" i="20"/>
  <c r="M166" i="20"/>
  <c r="L166" i="20"/>
  <c r="P165" i="20"/>
  <c r="O165" i="20"/>
  <c r="N165" i="20"/>
  <c r="M165" i="20"/>
  <c r="L165" i="20"/>
  <c r="P164" i="20"/>
  <c r="O164" i="20"/>
  <c r="N164" i="20"/>
  <c r="M164" i="20"/>
  <c r="L164" i="20"/>
  <c r="P163" i="20"/>
  <c r="O163" i="20"/>
  <c r="N163" i="20"/>
  <c r="M163" i="20"/>
  <c r="L163" i="20"/>
  <c r="P162" i="20"/>
  <c r="O162" i="20"/>
  <c r="N162" i="20"/>
  <c r="M162" i="20"/>
  <c r="L162" i="20"/>
  <c r="P161" i="20"/>
  <c r="N161" i="20"/>
  <c r="M161" i="20"/>
  <c r="L161" i="20"/>
  <c r="P160" i="20"/>
  <c r="O160" i="20"/>
  <c r="N160" i="20"/>
  <c r="M160" i="20"/>
  <c r="L160" i="20"/>
  <c r="P159" i="20"/>
  <c r="O159" i="20"/>
  <c r="N159" i="20"/>
  <c r="M159" i="20"/>
  <c r="L159" i="20"/>
  <c r="P158" i="20"/>
  <c r="O158" i="20"/>
  <c r="N158" i="20"/>
  <c r="M158" i="20"/>
  <c r="L158" i="20"/>
  <c r="P157" i="20"/>
  <c r="O157" i="20"/>
  <c r="N157" i="20"/>
  <c r="M157" i="20"/>
  <c r="L157" i="20"/>
  <c r="P156" i="20"/>
  <c r="O156" i="20"/>
  <c r="N156" i="20"/>
  <c r="M156" i="20"/>
  <c r="L156" i="20"/>
  <c r="P155" i="20"/>
  <c r="O155" i="20"/>
  <c r="N155" i="20"/>
  <c r="M155" i="20"/>
  <c r="L155" i="20"/>
  <c r="P154" i="20"/>
  <c r="O154" i="20"/>
  <c r="N154" i="20"/>
  <c r="M154" i="20"/>
  <c r="L154" i="20"/>
  <c r="P153" i="20"/>
  <c r="O153" i="20"/>
  <c r="N153" i="20"/>
  <c r="M153" i="20"/>
  <c r="L153" i="20"/>
  <c r="P152" i="20"/>
  <c r="O152" i="20"/>
  <c r="N152" i="20"/>
  <c r="M152" i="20"/>
  <c r="L152" i="20"/>
  <c r="P151" i="20"/>
  <c r="O151" i="20"/>
  <c r="N151" i="20"/>
  <c r="M151" i="20"/>
  <c r="L151" i="20"/>
  <c r="P150" i="20"/>
  <c r="O150" i="20"/>
  <c r="N150" i="20"/>
  <c r="M150" i="20"/>
  <c r="L150" i="20"/>
  <c r="P149" i="20"/>
  <c r="O149" i="20"/>
  <c r="N149" i="20"/>
  <c r="M149" i="20"/>
  <c r="L149" i="20"/>
  <c r="P148" i="20"/>
  <c r="O148" i="20"/>
  <c r="N148" i="20"/>
  <c r="M148" i="20"/>
  <c r="L148" i="20"/>
  <c r="P147" i="20"/>
  <c r="O147" i="20"/>
  <c r="N147" i="20"/>
  <c r="M147" i="20"/>
  <c r="L147" i="20"/>
  <c r="P146" i="20"/>
  <c r="O146" i="20"/>
  <c r="N146" i="20"/>
  <c r="M146" i="20"/>
  <c r="L146" i="20"/>
  <c r="P145" i="20"/>
  <c r="O145" i="20"/>
  <c r="N145" i="20"/>
  <c r="M145" i="20"/>
  <c r="L145" i="20"/>
  <c r="P144" i="20"/>
  <c r="O144" i="20"/>
  <c r="N144" i="20"/>
  <c r="M144" i="20"/>
  <c r="L144" i="20"/>
  <c r="P143" i="20"/>
  <c r="O143" i="20"/>
  <c r="N143" i="20"/>
  <c r="M143" i="20"/>
  <c r="L143" i="20"/>
  <c r="P142" i="20"/>
  <c r="O142" i="20"/>
  <c r="N142" i="20"/>
  <c r="M142" i="20"/>
  <c r="L142" i="20"/>
  <c r="P141" i="20"/>
  <c r="O141" i="20"/>
  <c r="N141" i="20"/>
  <c r="M141" i="20"/>
  <c r="L141" i="20"/>
  <c r="P140" i="20"/>
  <c r="O140" i="20"/>
  <c r="N140" i="20"/>
  <c r="M140" i="20"/>
  <c r="L140" i="20"/>
  <c r="P139" i="20"/>
  <c r="O139" i="20"/>
  <c r="N139" i="20"/>
  <c r="M139" i="20"/>
  <c r="L139" i="20"/>
  <c r="P138" i="20"/>
  <c r="O138" i="20"/>
  <c r="N138" i="20"/>
  <c r="M138" i="20"/>
  <c r="L138" i="20"/>
  <c r="P137" i="20"/>
  <c r="O137" i="20"/>
  <c r="N137" i="20"/>
  <c r="M137" i="20"/>
  <c r="L137" i="20"/>
  <c r="P136" i="20"/>
  <c r="O136" i="20"/>
  <c r="N136" i="20"/>
  <c r="M136" i="20"/>
  <c r="L136" i="20"/>
  <c r="P135" i="20"/>
  <c r="O135" i="20"/>
  <c r="N135" i="20"/>
  <c r="M135" i="20"/>
  <c r="L135" i="20"/>
  <c r="P134" i="20"/>
  <c r="O134" i="20"/>
  <c r="N134" i="20"/>
  <c r="M134" i="20"/>
  <c r="L134" i="20"/>
  <c r="P133" i="20"/>
  <c r="O133" i="20"/>
  <c r="N133" i="20"/>
  <c r="M133" i="20"/>
  <c r="L133" i="20"/>
  <c r="P132" i="20"/>
  <c r="O132" i="20"/>
  <c r="N132" i="20"/>
  <c r="M132" i="20"/>
  <c r="L132" i="20"/>
  <c r="P131" i="20"/>
  <c r="O131" i="20"/>
  <c r="N131" i="20"/>
  <c r="M131" i="20"/>
  <c r="L131" i="20"/>
  <c r="P130" i="20"/>
  <c r="O130" i="20"/>
  <c r="N130" i="20"/>
  <c r="M130" i="20"/>
  <c r="L130" i="20"/>
  <c r="P129" i="20"/>
  <c r="O129" i="20"/>
  <c r="N129" i="20"/>
  <c r="M129" i="20"/>
  <c r="L129" i="20"/>
  <c r="P128" i="20"/>
  <c r="O128" i="20"/>
  <c r="N128" i="20"/>
  <c r="M128" i="20"/>
  <c r="L128" i="20"/>
  <c r="P127" i="20"/>
  <c r="O127" i="20"/>
  <c r="N127" i="20"/>
  <c r="M127" i="20"/>
  <c r="L127" i="20"/>
  <c r="P126" i="20"/>
  <c r="O126" i="20"/>
  <c r="N126" i="20"/>
  <c r="M126" i="20"/>
  <c r="L126" i="20"/>
  <c r="P125" i="20"/>
  <c r="O125" i="20"/>
  <c r="N125" i="20"/>
  <c r="M125" i="20"/>
  <c r="L125" i="20"/>
  <c r="P124" i="20"/>
  <c r="O124" i="20"/>
  <c r="N124" i="20"/>
  <c r="M124" i="20"/>
  <c r="L124" i="20"/>
  <c r="P123" i="20"/>
  <c r="O123" i="20"/>
  <c r="N123" i="20"/>
  <c r="M123" i="20"/>
  <c r="L123" i="20"/>
  <c r="P122" i="20"/>
  <c r="O122" i="20"/>
  <c r="N122" i="20"/>
  <c r="M122" i="20"/>
  <c r="L122" i="20"/>
  <c r="P121" i="20"/>
  <c r="O121" i="20"/>
  <c r="N121" i="20"/>
  <c r="M121" i="20"/>
  <c r="L121" i="20"/>
  <c r="P120" i="20"/>
  <c r="O120" i="20"/>
  <c r="N120" i="20"/>
  <c r="M120" i="20"/>
  <c r="L120" i="20"/>
  <c r="P119" i="20"/>
  <c r="O119" i="20"/>
  <c r="N119" i="20"/>
  <c r="M119" i="20"/>
  <c r="L119" i="20"/>
  <c r="P118" i="20"/>
  <c r="O118" i="20"/>
  <c r="N118" i="20"/>
  <c r="M118" i="20"/>
  <c r="L118" i="20"/>
  <c r="P117" i="20"/>
  <c r="O117" i="20"/>
  <c r="N117" i="20"/>
  <c r="M117" i="20"/>
  <c r="L117" i="20"/>
  <c r="P116" i="20"/>
  <c r="O116" i="20"/>
  <c r="N116" i="20"/>
  <c r="M116" i="20"/>
  <c r="L116" i="20"/>
  <c r="P115" i="20"/>
  <c r="O115" i="20"/>
  <c r="N115" i="20"/>
  <c r="M115" i="20"/>
  <c r="L115" i="20"/>
  <c r="P114" i="20"/>
  <c r="O114" i="20"/>
  <c r="N114" i="20"/>
  <c r="M114" i="20"/>
  <c r="L114" i="20"/>
  <c r="P113" i="20"/>
  <c r="O113" i="20"/>
  <c r="N113" i="20"/>
  <c r="M113" i="20"/>
  <c r="L113" i="20"/>
  <c r="P112" i="20"/>
  <c r="O112" i="20"/>
  <c r="N112" i="20"/>
  <c r="M112" i="20"/>
  <c r="L112" i="20"/>
  <c r="P111" i="20"/>
  <c r="O111" i="20"/>
  <c r="N111" i="20"/>
  <c r="M111" i="20"/>
  <c r="L111" i="20"/>
  <c r="P110" i="20"/>
  <c r="O110" i="20"/>
  <c r="N110" i="20"/>
  <c r="M110" i="20"/>
  <c r="L110" i="20"/>
  <c r="P109" i="20"/>
  <c r="O109" i="20"/>
  <c r="N109" i="20"/>
  <c r="M109" i="20"/>
  <c r="L109" i="20"/>
  <c r="P108" i="20"/>
  <c r="O108" i="20"/>
  <c r="N108" i="20"/>
  <c r="M108" i="20"/>
  <c r="L108" i="20"/>
  <c r="P107" i="20"/>
  <c r="O107" i="20"/>
  <c r="N107" i="20"/>
  <c r="M107" i="20"/>
  <c r="L107" i="20"/>
  <c r="P106" i="20"/>
  <c r="O106" i="20"/>
  <c r="N106" i="20"/>
  <c r="M106" i="20"/>
  <c r="L106" i="20"/>
  <c r="P105" i="20"/>
  <c r="O105" i="20"/>
  <c r="N105" i="20"/>
  <c r="M105" i="20"/>
  <c r="L105" i="20"/>
  <c r="P104" i="20"/>
  <c r="O104" i="20"/>
  <c r="N104" i="20"/>
  <c r="M104" i="20"/>
  <c r="L104" i="20"/>
  <c r="P103" i="20"/>
  <c r="O103" i="20"/>
  <c r="N103" i="20"/>
  <c r="M103" i="20"/>
  <c r="L103" i="20"/>
  <c r="P102" i="20"/>
  <c r="O102" i="20"/>
  <c r="N102" i="20"/>
  <c r="M102" i="20"/>
  <c r="L102" i="20"/>
  <c r="P101" i="20"/>
  <c r="O101" i="20"/>
  <c r="N101" i="20"/>
  <c r="M101" i="20"/>
  <c r="L101" i="20"/>
  <c r="P100" i="20"/>
  <c r="O100" i="20"/>
  <c r="N100" i="20"/>
  <c r="M100" i="20"/>
  <c r="L100" i="20"/>
  <c r="P99" i="20"/>
  <c r="O99" i="20"/>
  <c r="N99" i="20"/>
  <c r="M99" i="20"/>
  <c r="L99" i="20"/>
  <c r="P98" i="20"/>
  <c r="O98" i="20"/>
  <c r="N98" i="20"/>
  <c r="M98" i="20"/>
  <c r="L98" i="20"/>
  <c r="P97" i="20"/>
  <c r="O97" i="20"/>
  <c r="N97" i="20"/>
  <c r="M97" i="20"/>
  <c r="L97" i="20"/>
  <c r="P96" i="20"/>
  <c r="O96" i="20"/>
  <c r="N96" i="20"/>
  <c r="M96" i="20"/>
  <c r="L96" i="20"/>
  <c r="P95" i="20"/>
  <c r="O95" i="20"/>
  <c r="N95" i="20"/>
  <c r="M95" i="20"/>
  <c r="L95" i="20"/>
  <c r="P94" i="20"/>
  <c r="O94" i="20"/>
  <c r="N94" i="20"/>
  <c r="M94" i="20"/>
  <c r="L94" i="20"/>
  <c r="P93" i="20"/>
  <c r="O93" i="20"/>
  <c r="N93" i="20"/>
  <c r="M93" i="20"/>
  <c r="L93" i="20"/>
  <c r="P92" i="20"/>
  <c r="O92" i="20"/>
  <c r="N92" i="20"/>
  <c r="M92" i="20"/>
  <c r="L92" i="20"/>
  <c r="P91" i="20"/>
  <c r="O91" i="20"/>
  <c r="N91" i="20"/>
  <c r="M91" i="20"/>
  <c r="L91" i="20"/>
  <c r="P90" i="20"/>
  <c r="O90" i="20"/>
  <c r="N90" i="20"/>
  <c r="M90" i="20"/>
  <c r="L90" i="20"/>
  <c r="P89" i="20"/>
  <c r="O89" i="20"/>
  <c r="N89" i="20"/>
  <c r="M89" i="20"/>
  <c r="L89" i="20"/>
  <c r="P88" i="20"/>
  <c r="O88" i="20"/>
  <c r="N88" i="20"/>
  <c r="M88" i="20"/>
  <c r="L88" i="20"/>
  <c r="P87" i="20"/>
  <c r="O87" i="20"/>
  <c r="N87" i="20"/>
  <c r="M87" i="20"/>
  <c r="L87" i="20"/>
  <c r="P86" i="20"/>
  <c r="O86" i="20"/>
  <c r="N86" i="20"/>
  <c r="M86" i="20"/>
  <c r="L86" i="20"/>
  <c r="P85" i="20"/>
  <c r="O85" i="20"/>
  <c r="N85" i="20"/>
  <c r="M85" i="20"/>
  <c r="L85" i="20"/>
  <c r="P84" i="20"/>
  <c r="O84" i="20"/>
  <c r="N84" i="20"/>
  <c r="M84" i="20"/>
  <c r="L84" i="20"/>
  <c r="P83" i="20"/>
  <c r="O83" i="20"/>
  <c r="N83" i="20"/>
  <c r="M83" i="20"/>
  <c r="L83" i="20"/>
  <c r="P82" i="20"/>
  <c r="O82" i="20"/>
  <c r="N82" i="20"/>
  <c r="M82" i="20"/>
  <c r="L82" i="20"/>
  <c r="P81" i="20"/>
  <c r="O81" i="20"/>
  <c r="N81" i="20"/>
  <c r="M81" i="20"/>
  <c r="L81" i="20"/>
  <c r="P80" i="20"/>
  <c r="O80" i="20"/>
  <c r="N80" i="20"/>
  <c r="M80" i="20"/>
  <c r="L80" i="20"/>
  <c r="P79" i="20"/>
  <c r="O79" i="20"/>
  <c r="N79" i="20"/>
  <c r="M79" i="20"/>
  <c r="L79" i="20"/>
  <c r="P78" i="20"/>
  <c r="O78" i="20"/>
  <c r="N78" i="20"/>
  <c r="M78" i="20"/>
  <c r="L78" i="20"/>
  <c r="P77" i="20"/>
  <c r="O77" i="20"/>
  <c r="N77" i="20"/>
  <c r="M77" i="20"/>
  <c r="L77" i="20"/>
  <c r="P76" i="20"/>
  <c r="O76" i="20"/>
  <c r="N76" i="20"/>
  <c r="M76" i="20"/>
  <c r="L76" i="20"/>
  <c r="P75" i="20"/>
  <c r="O75" i="20"/>
  <c r="N75" i="20"/>
  <c r="M75" i="20"/>
  <c r="L75" i="20"/>
  <c r="P74" i="20"/>
  <c r="O74" i="20"/>
  <c r="N74" i="20"/>
  <c r="M74" i="20"/>
  <c r="L74" i="20"/>
  <c r="P73" i="20"/>
  <c r="O73" i="20"/>
  <c r="N73" i="20"/>
  <c r="M73" i="20"/>
  <c r="L73" i="20"/>
  <c r="P72" i="20"/>
  <c r="O72" i="20"/>
  <c r="N72" i="20"/>
  <c r="M72" i="20"/>
  <c r="L72" i="20"/>
  <c r="P71" i="20"/>
  <c r="O71" i="20"/>
  <c r="N71" i="20"/>
  <c r="M71" i="20"/>
  <c r="L71" i="20"/>
  <c r="P70" i="20"/>
  <c r="O70" i="20"/>
  <c r="N70" i="20"/>
  <c r="M70" i="20"/>
  <c r="L70" i="20"/>
  <c r="P69" i="20"/>
  <c r="O69" i="20"/>
  <c r="N69" i="20"/>
  <c r="M69" i="20"/>
  <c r="L69" i="20"/>
  <c r="P68" i="20"/>
  <c r="O68" i="20"/>
  <c r="N68" i="20"/>
  <c r="M68" i="20"/>
  <c r="L68" i="20"/>
  <c r="P67" i="20"/>
  <c r="O67" i="20"/>
  <c r="N67" i="20"/>
  <c r="M67" i="20"/>
  <c r="L67" i="20"/>
  <c r="P66" i="20"/>
  <c r="O66" i="20"/>
  <c r="N66" i="20"/>
  <c r="M66" i="20"/>
  <c r="L66" i="20"/>
  <c r="P65" i="20"/>
  <c r="O65" i="20"/>
  <c r="N65" i="20"/>
  <c r="M65" i="20"/>
  <c r="L65" i="20"/>
  <c r="P64" i="20"/>
  <c r="X64" i="20" s="1"/>
  <c r="O64" i="20"/>
  <c r="W64" i="20" s="1"/>
  <c r="N64" i="20"/>
  <c r="V64" i="20" s="1"/>
  <c r="M64" i="20"/>
  <c r="U64" i="20" s="1"/>
  <c r="L64" i="20"/>
  <c r="P63" i="20"/>
  <c r="O63" i="20"/>
  <c r="N63" i="20"/>
  <c r="M63" i="20"/>
  <c r="L63" i="20"/>
  <c r="P62" i="20"/>
  <c r="O62" i="20"/>
  <c r="N62" i="20"/>
  <c r="M62" i="20"/>
  <c r="L62" i="20"/>
  <c r="P61" i="20"/>
  <c r="O61" i="20"/>
  <c r="N61" i="20"/>
  <c r="M61" i="20"/>
  <c r="L61" i="20"/>
  <c r="P60" i="20"/>
  <c r="O60" i="20"/>
  <c r="N60" i="20"/>
  <c r="M60" i="20"/>
  <c r="L60" i="20"/>
  <c r="P59" i="20"/>
  <c r="O59" i="20"/>
  <c r="N59" i="20"/>
  <c r="M59" i="20"/>
  <c r="L59" i="20"/>
  <c r="P58" i="20"/>
  <c r="O58" i="20"/>
  <c r="N58" i="20"/>
  <c r="M58" i="20"/>
  <c r="L58" i="20"/>
  <c r="P57" i="20"/>
  <c r="O57" i="20"/>
  <c r="N57" i="20"/>
  <c r="M57" i="20"/>
  <c r="L57" i="20"/>
  <c r="P56" i="20"/>
  <c r="O56" i="20"/>
  <c r="N56" i="20"/>
  <c r="M56" i="20"/>
  <c r="L56" i="20"/>
  <c r="P55" i="20"/>
  <c r="O55" i="20"/>
  <c r="N55" i="20"/>
  <c r="M55" i="20"/>
  <c r="L55" i="20"/>
  <c r="P54" i="20"/>
  <c r="O54" i="20"/>
  <c r="N54" i="20"/>
  <c r="M54" i="20"/>
  <c r="L54" i="20"/>
  <c r="P53" i="20"/>
  <c r="O53" i="20"/>
  <c r="N53" i="20"/>
  <c r="M53" i="20"/>
  <c r="L53" i="20"/>
  <c r="P52" i="20"/>
  <c r="O52" i="20"/>
  <c r="N52" i="20"/>
  <c r="M52" i="20"/>
  <c r="L52" i="20"/>
  <c r="P51" i="20"/>
  <c r="O51" i="20"/>
  <c r="N51" i="20"/>
  <c r="M51" i="20"/>
  <c r="L51" i="20"/>
  <c r="P50" i="20"/>
  <c r="O50" i="20"/>
  <c r="N50" i="20"/>
  <c r="M50" i="20"/>
  <c r="L50" i="20"/>
  <c r="P49" i="20"/>
  <c r="O49" i="20"/>
  <c r="N49" i="20"/>
  <c r="M49" i="20"/>
  <c r="L49" i="20"/>
  <c r="P48" i="20"/>
  <c r="O48" i="20"/>
  <c r="N48" i="20"/>
  <c r="M48" i="20"/>
  <c r="L48" i="20"/>
  <c r="P47" i="20"/>
  <c r="O47" i="20"/>
  <c r="N47" i="20"/>
  <c r="M47" i="20"/>
  <c r="L47" i="20"/>
  <c r="P46" i="20"/>
  <c r="O46" i="20"/>
  <c r="N46" i="20"/>
  <c r="M46" i="20"/>
  <c r="L46" i="20"/>
  <c r="P45" i="20"/>
  <c r="O45" i="20"/>
  <c r="N45" i="20"/>
  <c r="M45" i="20"/>
  <c r="L45" i="20"/>
  <c r="P44" i="20"/>
  <c r="O44" i="20"/>
  <c r="N44" i="20"/>
  <c r="M44" i="20"/>
  <c r="L44" i="20"/>
  <c r="P43" i="20"/>
  <c r="O43" i="20"/>
  <c r="N43" i="20"/>
  <c r="M43" i="20"/>
  <c r="L43" i="20"/>
  <c r="P42" i="20"/>
  <c r="O42" i="20"/>
  <c r="N42" i="20"/>
  <c r="M42" i="20"/>
  <c r="L42" i="20"/>
  <c r="P41" i="20"/>
  <c r="O41" i="20"/>
  <c r="N41" i="20"/>
  <c r="M41" i="20"/>
  <c r="L41" i="20"/>
  <c r="P40" i="20"/>
  <c r="O40" i="20"/>
  <c r="N40" i="20"/>
  <c r="M40" i="20"/>
  <c r="L40" i="20"/>
  <c r="P39" i="20"/>
  <c r="O39" i="20"/>
  <c r="N39" i="20"/>
  <c r="M39" i="20"/>
  <c r="L39" i="20"/>
  <c r="P38" i="20"/>
  <c r="X38" i="20" s="1"/>
  <c r="O38" i="20"/>
  <c r="N38" i="20"/>
  <c r="V38" i="20" s="1"/>
  <c r="M38" i="20"/>
  <c r="U38" i="20" s="1"/>
  <c r="L38" i="20"/>
  <c r="V36" i="20"/>
  <c r="U36" i="20"/>
  <c r="H36" i="20"/>
  <c r="G36" i="20"/>
  <c r="F36" i="20"/>
  <c r="E36" i="20"/>
  <c r="H35" i="20"/>
  <c r="G35" i="20"/>
  <c r="F35" i="20"/>
  <c r="E35" i="20"/>
  <c r="H34" i="20"/>
  <c r="G34" i="20"/>
  <c r="F34" i="20"/>
  <c r="E34" i="20"/>
  <c r="H33" i="20"/>
  <c r="G33" i="20"/>
  <c r="F33" i="20"/>
  <c r="E33" i="20"/>
  <c r="H32" i="20"/>
  <c r="G32" i="20"/>
  <c r="F32" i="20"/>
  <c r="E32" i="20"/>
  <c r="H31" i="20"/>
  <c r="G31" i="20"/>
  <c r="F31" i="20"/>
  <c r="E31" i="20"/>
  <c r="H30" i="20"/>
  <c r="G30" i="20"/>
  <c r="F30" i="20"/>
  <c r="E30" i="20"/>
  <c r="H29" i="20"/>
  <c r="G29" i="20"/>
  <c r="F29" i="20"/>
  <c r="E29" i="20"/>
  <c r="H28" i="20"/>
  <c r="G28" i="20"/>
  <c r="F28" i="20"/>
  <c r="E28" i="20"/>
  <c r="H27" i="20"/>
  <c r="G27" i="20"/>
  <c r="F27" i="20"/>
  <c r="E27" i="20"/>
  <c r="H26" i="20"/>
  <c r="G26" i="20"/>
  <c r="F26" i="20"/>
  <c r="E26" i="20"/>
  <c r="H25" i="20"/>
  <c r="G25" i="20"/>
  <c r="F25" i="20"/>
  <c r="E25" i="20"/>
  <c r="H24" i="20"/>
  <c r="G24" i="20"/>
  <c r="F24" i="20"/>
  <c r="E24" i="20"/>
  <c r="H23" i="20"/>
  <c r="G23" i="20"/>
  <c r="F23" i="20"/>
  <c r="E23" i="20"/>
  <c r="H22" i="20"/>
  <c r="G22" i="20"/>
  <c r="F22" i="20"/>
  <c r="E22" i="20"/>
  <c r="H21" i="20"/>
  <c r="G21" i="20"/>
  <c r="F21" i="20"/>
  <c r="E21" i="20"/>
  <c r="H20" i="20"/>
  <c r="G20" i="20"/>
  <c r="F20" i="20"/>
  <c r="E20" i="20"/>
  <c r="H19" i="20"/>
  <c r="G19" i="20"/>
  <c r="F19" i="20"/>
  <c r="E19" i="20"/>
  <c r="H18" i="20"/>
  <c r="G18" i="20"/>
  <c r="F18" i="20"/>
  <c r="E18" i="20"/>
  <c r="H17" i="20"/>
  <c r="G17" i="20"/>
  <c r="F17" i="20"/>
  <c r="E17" i="20"/>
  <c r="H16" i="20"/>
  <c r="G16" i="20"/>
  <c r="F16" i="20"/>
  <c r="E16" i="20"/>
  <c r="H15" i="20"/>
  <c r="G15" i="20"/>
  <c r="F15" i="20"/>
  <c r="E15" i="20"/>
  <c r="H14" i="20"/>
  <c r="G14" i="20"/>
  <c r="F14" i="20"/>
  <c r="E14" i="20"/>
  <c r="H13" i="20"/>
  <c r="G13" i="20"/>
  <c r="F13" i="20"/>
  <c r="E13" i="20"/>
  <c r="H12" i="20"/>
  <c r="G12" i="20"/>
  <c r="F12" i="20"/>
  <c r="E12" i="20"/>
  <c r="H11" i="20"/>
  <c r="G11" i="20"/>
  <c r="F11" i="20"/>
  <c r="E11" i="20"/>
  <c r="X10" i="20"/>
  <c r="W10" i="20"/>
  <c r="V10" i="20"/>
  <c r="U10" i="20"/>
  <c r="H10" i="20"/>
  <c r="G10" i="20"/>
  <c r="F10" i="20"/>
  <c r="E10" i="20"/>
  <c r="K9" i="20"/>
  <c r="J9" i="20"/>
  <c r="J3" i="20" s="1"/>
  <c r="C9" i="20"/>
  <c r="B9" i="20"/>
  <c r="X8" i="20"/>
  <c r="W8" i="20"/>
  <c r="V8" i="20"/>
  <c r="U8" i="20"/>
  <c r="H8" i="20"/>
  <c r="G8" i="20"/>
  <c r="F8" i="20"/>
  <c r="E8" i="20"/>
  <c r="X7" i="20"/>
  <c r="W7" i="20"/>
  <c r="V7" i="20"/>
  <c r="H7" i="20"/>
  <c r="G7" i="20"/>
  <c r="F7" i="20"/>
  <c r="E7" i="20"/>
  <c r="X6" i="20"/>
  <c r="W6" i="20"/>
  <c r="V6" i="20"/>
  <c r="U6" i="20"/>
  <c r="H6" i="20"/>
  <c r="G6" i="20"/>
  <c r="F6" i="20"/>
  <c r="E6" i="20"/>
  <c r="H5" i="20"/>
  <c r="G5" i="20"/>
  <c r="F5" i="20"/>
  <c r="E5" i="20"/>
  <c r="H4" i="20"/>
  <c r="G4" i="20"/>
  <c r="F4" i="20"/>
  <c r="E4" i="20"/>
  <c r="S3" i="20"/>
  <c r="R3" i="20"/>
  <c r="V756" i="20" l="1"/>
  <c r="W5" i="20"/>
  <c r="V197" i="20"/>
  <c r="X199" i="20"/>
  <c r="U199" i="20"/>
  <c r="V242" i="20"/>
  <c r="U371" i="20"/>
  <c r="W435" i="20"/>
  <c r="X496" i="20"/>
  <c r="X600" i="20"/>
  <c r="X604" i="20"/>
  <c r="X742" i="20"/>
  <c r="V498" i="20"/>
  <c r="V738" i="20"/>
  <c r="X355" i="20"/>
  <c r="X371" i="20"/>
  <c r="W375" i="20"/>
  <c r="U496" i="20"/>
  <c r="U600" i="20"/>
  <c r="U604" i="20"/>
  <c r="O36" i="20"/>
  <c r="N36" i="20"/>
  <c r="M36" i="20"/>
  <c r="P36" i="20"/>
  <c r="U181" i="20"/>
  <c r="X181" i="20"/>
  <c r="U185" i="20"/>
  <c r="X185" i="20"/>
  <c r="W258" i="20"/>
  <c r="U373" i="20"/>
  <c r="X373" i="20"/>
  <c r="V311" i="20"/>
  <c r="U317" i="20"/>
  <c r="X317" i="20"/>
  <c r="V334" i="20"/>
  <c r="V410" i="20"/>
  <c r="V426" i="20"/>
  <c r="W457" i="20"/>
  <c r="U654" i="20"/>
  <c r="X654" i="20"/>
  <c r="V772" i="20"/>
  <c r="U790" i="20"/>
  <c r="X790" i="20"/>
  <c r="U249" i="20"/>
  <c r="O29" i="20"/>
  <c r="X619" i="20"/>
  <c r="W191" i="20"/>
  <c r="U193" i="20"/>
  <c r="X193" i="20"/>
  <c r="U197" i="20"/>
  <c r="X197" i="20"/>
  <c r="V360" i="20"/>
  <c r="W371" i="20"/>
  <c r="W500" i="20"/>
  <c r="W534" i="20"/>
  <c r="V550" i="20"/>
  <c r="U552" i="20"/>
  <c r="X552" i="20"/>
  <c r="V678" i="20"/>
  <c r="U692" i="20"/>
  <c r="X692" i="20"/>
  <c r="X696" i="20"/>
  <c r="V347" i="20"/>
  <c r="W756" i="20"/>
  <c r="V258" i="20"/>
  <c r="W293" i="20"/>
  <c r="U319" i="20"/>
  <c r="X319" i="20"/>
  <c r="W509" i="20"/>
  <c r="W536" i="20"/>
  <c r="W579" i="20"/>
  <c r="V584" i="20"/>
  <c r="V592" i="20"/>
  <c r="U670" i="20"/>
  <c r="X670" i="20"/>
  <c r="W758" i="20"/>
  <c r="U761" i="20"/>
  <c r="U779" i="20"/>
  <c r="X779" i="20"/>
  <c r="X783" i="20"/>
  <c r="P28" i="20"/>
  <c r="O34" i="20"/>
  <c r="N34" i="20"/>
  <c r="M35" i="20"/>
  <c r="P35" i="20"/>
  <c r="N35" i="20"/>
  <c r="W185" i="20"/>
  <c r="U191" i="20"/>
  <c r="X201" i="20"/>
  <c r="V203" i="20"/>
  <c r="W206" i="20"/>
  <c r="U237" i="20"/>
  <c r="X237" i="20"/>
  <c r="V330" i="20"/>
  <c r="W365" i="20"/>
  <c r="V431" i="20"/>
  <c r="X437" i="20"/>
  <c r="W483" i="20"/>
  <c r="W494" i="20"/>
  <c r="X538" i="20"/>
  <c r="W550" i="20"/>
  <c r="N26" i="20"/>
  <c r="W598" i="20"/>
  <c r="W676" i="20"/>
  <c r="W680" i="20"/>
  <c r="M33" i="20"/>
  <c r="V774" i="20"/>
  <c r="M28" i="20"/>
  <c r="O28" i="20"/>
  <c r="N28" i="20"/>
  <c r="O27" i="20"/>
  <c r="N29" i="20"/>
  <c r="P18" i="20"/>
  <c r="U163" i="20"/>
  <c r="X163" i="20"/>
  <c r="W168" i="20"/>
  <c r="V176" i="20"/>
  <c r="X178" i="20"/>
  <c r="W183" i="20"/>
  <c r="V244" i="20"/>
  <c r="V256" i="20"/>
  <c r="U293" i="20"/>
  <c r="X293" i="20"/>
  <c r="W324" i="20"/>
  <c r="U342" i="20"/>
  <c r="X342" i="20"/>
  <c r="W360" i="20"/>
  <c r="U393" i="20"/>
  <c r="X400" i="20"/>
  <c r="V433" i="20"/>
  <c r="W455" i="20"/>
  <c r="W463" i="20"/>
  <c r="W498" i="20"/>
  <c r="N23" i="20"/>
  <c r="V534" i="20"/>
  <c r="U536" i="20"/>
  <c r="X536" i="20"/>
  <c r="W559" i="20"/>
  <c r="X637" i="20"/>
  <c r="U767" i="20"/>
  <c r="X767" i="20"/>
  <c r="V767" i="20"/>
  <c r="W564" i="20"/>
  <c r="N27" i="20"/>
  <c r="W262" i="20"/>
  <c r="U326" i="20"/>
  <c r="X326" i="20"/>
  <c r="W352" i="20"/>
  <c r="U406" i="20"/>
  <c r="X406" i="20"/>
  <c r="U423" i="20"/>
  <c r="X423" i="20"/>
  <c r="U473" i="20"/>
  <c r="X473" i="20"/>
  <c r="U479" i="20"/>
  <c r="X479" i="20"/>
  <c r="W573" i="20"/>
  <c r="U576" i="20"/>
  <c r="X576" i="20"/>
  <c r="W590" i="20"/>
  <c r="U689" i="20"/>
  <c r="X689" i="20"/>
  <c r="U723" i="20"/>
  <c r="U776" i="20"/>
  <c r="X776" i="20"/>
  <c r="M22" i="20"/>
  <c r="U170" i="20"/>
  <c r="X170" i="20"/>
  <c r="W170" i="20"/>
  <c r="U233" i="20"/>
  <c r="X233" i="20"/>
  <c r="P22" i="20"/>
  <c r="N19" i="20"/>
  <c r="O19" i="20"/>
  <c r="O23" i="20"/>
  <c r="O31" i="20"/>
  <c r="N32" i="20"/>
  <c r="O32" i="20"/>
  <c r="U176" i="20"/>
  <c r="X176" i="20"/>
  <c r="V178" i="20"/>
  <c r="U183" i="20"/>
  <c r="W193" i="20"/>
  <c r="X224" i="20"/>
  <c r="U228" i="20"/>
  <c r="X228" i="20"/>
  <c r="U235" i="20"/>
  <c r="X235" i="20"/>
  <c r="W244" i="20"/>
  <c r="W256" i="20"/>
  <c r="W315" i="20"/>
  <c r="W330" i="20"/>
  <c r="U345" i="20"/>
  <c r="X345" i="20"/>
  <c r="W373" i="20"/>
  <c r="O18" i="20"/>
  <c r="V380" i="20"/>
  <c r="N20" i="20"/>
  <c r="V455" i="20"/>
  <c r="W479" i="20"/>
  <c r="U494" i="20"/>
  <c r="X494" i="20"/>
  <c r="N24" i="20"/>
  <c r="W552" i="20"/>
  <c r="U559" i="20"/>
  <c r="X559" i="20"/>
  <c r="V566" i="20"/>
  <c r="N25" i="20"/>
  <c r="U623" i="20"/>
  <c r="X623" i="20"/>
  <c r="W634" i="20"/>
  <c r="W714" i="20"/>
  <c r="U716" i="20"/>
  <c r="U347" i="20"/>
  <c r="X347" i="20"/>
  <c r="U206" i="20"/>
  <c r="X206" i="20"/>
  <c r="V211" i="20"/>
  <c r="W332" i="20"/>
  <c r="W369" i="20"/>
  <c r="W385" i="20"/>
  <c r="V403" i="20"/>
  <c r="W443" i="20"/>
  <c r="O25" i="20"/>
  <c r="M27" i="20"/>
  <c r="P27" i="20"/>
  <c r="V720" i="20"/>
  <c r="U395" i="20"/>
  <c r="X395" i="20"/>
  <c r="V397" i="20"/>
  <c r="W410" i="20"/>
  <c r="O20" i="20"/>
  <c r="W426" i="20"/>
  <c r="W433" i="20"/>
  <c r="V457" i="20"/>
  <c r="U463" i="20"/>
  <c r="X463" i="20"/>
  <c r="U483" i="20"/>
  <c r="X483" i="20"/>
  <c r="V492" i="20"/>
  <c r="M23" i="20"/>
  <c r="P23" i="20"/>
  <c r="X526" i="20"/>
  <c r="O24" i="20"/>
  <c r="U534" i="20"/>
  <c r="X534" i="20"/>
  <c r="V541" i="20"/>
  <c r="W547" i="20"/>
  <c r="U550" i="20"/>
  <c r="X550" i="20"/>
  <c r="U564" i="20"/>
  <c r="X564" i="20"/>
  <c r="V568" i="20"/>
  <c r="V582" i="20"/>
  <c r="V590" i="20"/>
  <c r="M26" i="20"/>
  <c r="P26" i="20"/>
  <c r="U598" i="20"/>
  <c r="X598" i="20"/>
  <c r="U602" i="20"/>
  <c r="X602" i="20"/>
  <c r="U606" i="20"/>
  <c r="X606" i="20"/>
  <c r="W616" i="20"/>
  <c r="V647" i="20"/>
  <c r="U649" i="20"/>
  <c r="X649" i="20"/>
  <c r="W652" i="20"/>
  <c r="W663" i="20"/>
  <c r="V670" i="20"/>
  <c r="M29" i="20"/>
  <c r="P29" i="20"/>
  <c r="W678" i="20"/>
  <c r="U680" i="20"/>
  <c r="X680" i="20"/>
  <c r="U698" i="20"/>
  <c r="V750" i="20"/>
  <c r="U758" i="20"/>
  <c r="X758" i="20"/>
  <c r="W774" i="20"/>
  <c r="U781" i="20"/>
  <c r="X781" i="20"/>
  <c r="V587" i="20"/>
  <c r="W600" i="20"/>
  <c r="W604" i="20"/>
  <c r="W608" i="20"/>
  <c r="W637" i="20"/>
  <c r="U652" i="20"/>
  <c r="X652" i="20"/>
  <c r="U666" i="20"/>
  <c r="X666" i="20"/>
  <c r="V668" i="20"/>
  <c r="W670" i="20"/>
  <c r="O30" i="20"/>
  <c r="V686" i="20"/>
  <c r="W689" i="20"/>
  <c r="W692" i="20"/>
  <c r="W707" i="20"/>
  <c r="V714" i="20"/>
  <c r="W716" i="20"/>
  <c r="M32" i="20"/>
  <c r="P32" i="20"/>
  <c r="V730" i="20"/>
  <c r="U756" i="20"/>
  <c r="X756" i="20"/>
  <c r="U763" i="20"/>
  <c r="X763" i="20"/>
  <c r="W769" i="20"/>
  <c r="W772" i="20"/>
  <c r="V790" i="20"/>
  <c r="V793" i="20"/>
  <c r="O13" i="20"/>
  <c r="N14" i="20"/>
  <c r="V530" i="20"/>
  <c r="S822" i="20"/>
  <c r="V385" i="20"/>
  <c r="U400" i="20"/>
  <c r="W403" i="20"/>
  <c r="N22" i="20"/>
  <c r="U538" i="20"/>
  <c r="U682" i="20"/>
  <c r="M30" i="20"/>
  <c r="X682" i="20"/>
  <c r="P30" i="20"/>
  <c r="X746" i="20"/>
  <c r="P33" i="20"/>
  <c r="W748" i="20"/>
  <c r="O33" i="20"/>
  <c r="M18" i="20"/>
  <c r="O21" i="20"/>
  <c r="N30" i="20"/>
  <c r="W176" i="20"/>
  <c r="V224" i="20"/>
  <c r="V239" i="20"/>
  <c r="U268" i="20"/>
  <c r="X268" i="20"/>
  <c r="U330" i="20"/>
  <c r="X330" i="20"/>
  <c r="W334" i="20"/>
  <c r="W336" i="20"/>
  <c r="V418" i="20"/>
  <c r="U443" i="20"/>
  <c r="X443" i="20"/>
  <c r="U485" i="20"/>
  <c r="V489" i="20"/>
  <c r="V520" i="20"/>
  <c r="N31" i="20"/>
  <c r="W742" i="20"/>
  <c r="O26" i="20"/>
  <c r="N8" i="20"/>
  <c r="W382" i="20"/>
  <c r="V543" i="20"/>
  <c r="E9" i="20"/>
  <c r="E3" i="20" s="1"/>
  <c r="H9" i="20"/>
  <c r="H3" i="20" s="1"/>
  <c r="N33" i="20"/>
  <c r="O35" i="20"/>
  <c r="N5" i="20"/>
  <c r="V237" i="20"/>
  <c r="W418" i="20"/>
  <c r="U461" i="20"/>
  <c r="X461" i="20"/>
  <c r="W160" i="20"/>
  <c r="U174" i="20"/>
  <c r="X174" i="20"/>
  <c r="U178" i="20"/>
  <c r="V181" i="20"/>
  <c r="V183" i="20"/>
  <c r="V189" i="20"/>
  <c r="V195" i="20"/>
  <c r="W197" i="20"/>
  <c r="V201" i="20"/>
  <c r="W218" i="20"/>
  <c r="V221" i="20"/>
  <c r="V235" i="20"/>
  <c r="W242" i="20"/>
  <c r="U256" i="20"/>
  <c r="X256" i="20"/>
  <c r="V273" i="20"/>
  <c r="V295" i="20"/>
  <c r="V307" i="20"/>
  <c r="W309" i="20"/>
  <c r="U313" i="20"/>
  <c r="X313" i="20"/>
  <c r="U321" i="20"/>
  <c r="U324" i="20"/>
  <c r="X324" i="20"/>
  <c r="U336" i="20"/>
  <c r="X336" i="20"/>
  <c r="V342" i="20"/>
  <c r="V355" i="20"/>
  <c r="V357" i="20"/>
  <c r="U362" i="20"/>
  <c r="X362" i="20"/>
  <c r="V373" i="20"/>
  <c r="U380" i="20"/>
  <c r="X380" i="20"/>
  <c r="U382" i="20"/>
  <c r="X382" i="20"/>
  <c r="X390" i="20"/>
  <c r="V393" i="20"/>
  <c r="W397" i="20"/>
  <c r="W431" i="20"/>
  <c r="U433" i="20"/>
  <c r="X433" i="20"/>
  <c r="V437" i="20"/>
  <c r="W439" i="20"/>
  <c r="U455" i="20"/>
  <c r="X455" i="20"/>
  <c r="U457" i="20"/>
  <c r="X457" i="20"/>
  <c r="U459" i="20"/>
  <c r="X459" i="20"/>
  <c r="N21" i="20"/>
  <c r="X505" i="20"/>
  <c r="U512" i="20"/>
  <c r="X512" i="20"/>
  <c r="W515" i="20"/>
  <c r="W523" i="20"/>
  <c r="W568" i="20"/>
  <c r="U573" i="20"/>
  <c r="X573" i="20"/>
  <c r="V611" i="20"/>
  <c r="W619" i="20"/>
  <c r="U738" i="20"/>
  <c r="X738" i="20"/>
  <c r="W181" i="20"/>
  <c r="V187" i="20"/>
  <c r="W189" i="20"/>
  <c r="W195" i="20"/>
  <c r="W201" i="20"/>
  <c r="U218" i="20"/>
  <c r="X218" i="20"/>
  <c r="W221" i="20"/>
  <c r="W228" i="20"/>
  <c r="W235" i="20"/>
  <c r="W295" i="20"/>
  <c r="U309" i="20"/>
  <c r="X309" i="20"/>
  <c r="V313" i="20"/>
  <c r="W321" i="20"/>
  <c r="V340" i="20"/>
  <c r="W342" i="20"/>
  <c r="V345" i="20"/>
  <c r="O17" i="20"/>
  <c r="U431" i="20"/>
  <c r="X431" i="20"/>
  <c r="V435" i="20"/>
  <c r="U439" i="20"/>
  <c r="X439" i="20"/>
  <c r="V463" i="20"/>
  <c r="V483" i="20"/>
  <c r="V494" i="20"/>
  <c r="V500" i="20"/>
  <c r="V502" i="20"/>
  <c r="U526" i="20"/>
  <c r="U608" i="20"/>
  <c r="X608" i="20"/>
  <c r="V536" i="20"/>
  <c r="W541" i="20"/>
  <c r="W543" i="20"/>
  <c r="V552" i="20"/>
  <c r="V571" i="20"/>
  <c r="W571" i="20"/>
  <c r="W576" i="20"/>
  <c r="W582" i="20"/>
  <c r="U590" i="20"/>
  <c r="X590" i="20"/>
  <c r="U592" i="20"/>
  <c r="X592" i="20"/>
  <c r="V602" i="20"/>
  <c r="W611" i="20"/>
  <c r="V613" i="20"/>
  <c r="U619" i="20"/>
  <c r="V623" i="20"/>
  <c r="V628" i="20"/>
  <c r="U632" i="20"/>
  <c r="X632" i="20"/>
  <c r="X634" i="20"/>
  <c r="U637" i="20"/>
  <c r="U639" i="20"/>
  <c r="X639" i="20"/>
  <c r="U641" i="20"/>
  <c r="X641" i="20"/>
  <c r="W647" i="20"/>
  <c r="V659" i="20"/>
  <c r="W668" i="20"/>
  <c r="U676" i="20"/>
  <c r="X676" i="20"/>
  <c r="U694" i="20"/>
  <c r="W698" i="20"/>
  <c r="U702" i="20"/>
  <c r="X702" i="20"/>
  <c r="U704" i="20"/>
  <c r="X704" i="20"/>
  <c r="U707" i="20"/>
  <c r="X707" i="20"/>
  <c r="W730" i="20"/>
  <c r="V735" i="20"/>
  <c r="U753" i="20"/>
  <c r="X753" i="20"/>
  <c r="U772" i="20"/>
  <c r="X772" i="20"/>
  <c r="U774" i="20"/>
  <c r="X774" i="20"/>
  <c r="V781" i="20"/>
  <c r="W783" i="20"/>
  <c r="W785" i="20"/>
  <c r="W793" i="20"/>
  <c r="V538" i="20"/>
  <c r="M24" i="20"/>
  <c r="P24" i="20"/>
  <c r="U547" i="20"/>
  <c r="V559" i="20"/>
  <c r="M25" i="20"/>
  <c r="P25" i="20"/>
  <c r="V564" i="20"/>
  <c r="U566" i="20"/>
  <c r="V579" i="20"/>
  <c r="U582" i="20"/>
  <c r="X582" i="20"/>
  <c r="W592" i="20"/>
  <c r="V598" i="20"/>
  <c r="V608" i="20"/>
  <c r="W623" i="20"/>
  <c r="V626" i="20"/>
  <c r="W645" i="20"/>
  <c r="V652" i="20"/>
  <c r="W654" i="20"/>
  <c r="U668" i="20"/>
  <c r="X668" i="20"/>
  <c r="V680" i="20"/>
  <c r="W694" i="20"/>
  <c r="W696" i="20"/>
  <c r="V709" i="20"/>
  <c r="X723" i="20"/>
  <c r="U730" i="20"/>
  <c r="X730" i="20"/>
  <c r="W735" i="20"/>
  <c r="V748" i="20"/>
  <c r="V758" i="20"/>
  <c r="V763" i="20"/>
  <c r="V765" i="20"/>
  <c r="U765" i="20"/>
  <c r="V779" i="20"/>
  <c r="W781" i="20"/>
  <c r="U783" i="20"/>
  <c r="V788" i="20"/>
  <c r="R822" i="20"/>
  <c r="G9" i="20"/>
  <c r="G3" i="20" s="1"/>
  <c r="N16" i="20"/>
  <c r="U4" i="20"/>
  <c r="N7" i="20"/>
  <c r="W230" i="20"/>
  <c r="W340" i="20"/>
  <c r="O16" i="20"/>
  <c r="M4" i="20"/>
  <c r="P4" i="20"/>
  <c r="O10" i="20"/>
  <c r="N4" i="20"/>
  <c r="N11" i="20"/>
  <c r="V193" i="20"/>
  <c r="N12" i="20"/>
  <c r="V199" i="20"/>
  <c r="V249" i="20"/>
  <c r="V375" i="20"/>
  <c r="N18" i="20"/>
  <c r="W476" i="20"/>
  <c r="O22" i="20"/>
  <c r="U709" i="20"/>
  <c r="M31" i="20"/>
  <c r="X709" i="20"/>
  <c r="P31" i="20"/>
  <c r="V230" i="20"/>
  <c r="U295" i="20"/>
  <c r="X295" i="20"/>
  <c r="F9" i="20"/>
  <c r="F3" i="20" s="1"/>
  <c r="M34" i="20"/>
  <c r="P34" i="20"/>
  <c r="V4" i="20"/>
  <c r="M8" i="20"/>
  <c r="P8" i="20"/>
  <c r="W163" i="20"/>
  <c r="V168" i="20"/>
  <c r="V170" i="20"/>
  <c r="W178" i="20"/>
  <c r="W187" i="20"/>
  <c r="U239" i="20"/>
  <c r="X239" i="20"/>
  <c r="X249" i="20"/>
  <c r="X258" i="20"/>
  <c r="V315" i="20"/>
  <c r="V428" i="20"/>
  <c r="W538" i="20"/>
  <c r="N6" i="20"/>
  <c r="N10" i="20"/>
  <c r="V191" i="20"/>
  <c r="U224" i="20"/>
  <c r="V233" i="20"/>
  <c r="U265" i="20"/>
  <c r="X265" i="20"/>
  <c r="V293" i="20"/>
  <c r="V324" i="20"/>
  <c r="V160" i="20"/>
  <c r="V165" i="20"/>
  <c r="V174" i="20"/>
  <c r="X183" i="20"/>
  <c r="U187" i="20"/>
  <c r="X187" i="20"/>
  <c r="X191" i="20"/>
  <c r="U195" i="20"/>
  <c r="X195" i="20"/>
  <c r="U203" i="20"/>
  <c r="X203" i="20"/>
  <c r="V208" i="20"/>
  <c r="U215" i="20"/>
  <c r="X215" i="20"/>
  <c r="W239" i="20"/>
  <c r="V246" i="20"/>
  <c r="X246" i="20"/>
  <c r="U258" i="20"/>
  <c r="V268" i="20"/>
  <c r="U307" i="20"/>
  <c r="X307" i="20"/>
  <c r="V309" i="20"/>
  <c r="X315" i="20"/>
  <c r="V317" i="20"/>
  <c r="W319" i="20"/>
  <c r="N15" i="20"/>
  <c r="V362" i="20"/>
  <c r="W377" i="20"/>
  <c r="V451" i="20"/>
  <c r="W587" i="20"/>
  <c r="V163" i="20"/>
  <c r="W165" i="20"/>
  <c r="U165" i="20"/>
  <c r="X165" i="20"/>
  <c r="W174" i="20"/>
  <c r="V185" i="20"/>
  <c r="U201" i="20"/>
  <c r="V206" i="20"/>
  <c r="W208" i="20"/>
  <c r="M13" i="20"/>
  <c r="P13" i="20"/>
  <c r="V215" i="20"/>
  <c r="V218" i="20"/>
  <c r="U221" i="20"/>
  <c r="X221" i="20"/>
  <c r="W224" i="20"/>
  <c r="V228" i="20"/>
  <c r="W237" i="20"/>
  <c r="U242" i="20"/>
  <c r="X242" i="20"/>
  <c r="U244" i="20"/>
  <c r="X244" i="20"/>
  <c r="W246" i="20"/>
  <c r="V262" i="20"/>
  <c r="U273" i="20"/>
  <c r="X273" i="20"/>
  <c r="M14" i="20"/>
  <c r="P14" i="20"/>
  <c r="O14" i="20"/>
  <c r="M15" i="20"/>
  <c r="P15" i="20"/>
  <c r="U311" i="20"/>
  <c r="X311" i="20"/>
  <c r="W317" i="20"/>
  <c r="W338" i="20"/>
  <c r="V349" i="20"/>
  <c r="X357" i="20"/>
  <c r="N17" i="20"/>
  <c r="U541" i="20"/>
  <c r="X541" i="20"/>
  <c r="V561" i="20"/>
  <c r="V332" i="20"/>
  <c r="M16" i="20"/>
  <c r="P16" i="20"/>
  <c r="U349" i="20"/>
  <c r="X349" i="20"/>
  <c r="U355" i="20"/>
  <c r="W367" i="20"/>
  <c r="V371" i="20"/>
  <c r="V382" i="20"/>
  <c r="W393" i="20"/>
  <c r="W420" i="20"/>
  <c r="V443" i="20"/>
  <c r="W489" i="20"/>
  <c r="W492" i="20"/>
  <c r="V509" i="20"/>
  <c r="W530" i="20"/>
  <c r="U659" i="20"/>
  <c r="X659" i="20"/>
  <c r="U769" i="20"/>
  <c r="X769" i="20"/>
  <c r="W326" i="20"/>
  <c r="V352" i="20"/>
  <c r="U367" i="20"/>
  <c r="X367" i="20"/>
  <c r="U375" i="20"/>
  <c r="X375" i="20"/>
  <c r="V395" i="20"/>
  <c r="M19" i="20"/>
  <c r="P19" i="20"/>
  <c r="U435" i="20"/>
  <c r="X435" i="20"/>
  <c r="M21" i="20"/>
  <c r="P21" i="20"/>
  <c r="W473" i="20"/>
  <c r="X485" i="20"/>
  <c r="U492" i="20"/>
  <c r="X492" i="20"/>
  <c r="V512" i="20"/>
  <c r="V515" i="20"/>
  <c r="V517" i="20"/>
  <c r="W520" i="20"/>
  <c r="W526" i="20"/>
  <c r="V547" i="20"/>
  <c r="W641" i="20"/>
  <c r="U718" i="20"/>
  <c r="X718" i="20"/>
  <c r="V727" i="20"/>
  <c r="W750" i="20"/>
  <c r="W390" i="20"/>
  <c r="W423" i="20"/>
  <c r="U437" i="20"/>
  <c r="V461" i="20"/>
  <c r="W496" i="20"/>
  <c r="W512" i="20"/>
  <c r="W517" i="20"/>
  <c r="X520" i="20"/>
  <c r="V523" i="20"/>
  <c r="U530" i="20"/>
  <c r="X547" i="20"/>
  <c r="W561" i="20"/>
  <c r="X566" i="20"/>
  <c r="W566" i="20"/>
  <c r="U568" i="20"/>
  <c r="X568" i="20"/>
  <c r="U579" i="20"/>
  <c r="X579" i="20"/>
  <c r="U587" i="20"/>
  <c r="X587" i="20"/>
  <c r="V594" i="20"/>
  <c r="V645" i="20"/>
  <c r="V692" i="20"/>
  <c r="V707" i="20"/>
  <c r="W720" i="20"/>
  <c r="U732" i="20"/>
  <c r="X732" i="20"/>
  <c r="R812" i="20"/>
  <c r="U385" i="20"/>
  <c r="X385" i="20"/>
  <c r="U390" i="20"/>
  <c r="U397" i="20"/>
  <c r="X397" i="20"/>
  <c r="V420" i="20"/>
  <c r="W451" i="20"/>
  <c r="W459" i="20"/>
  <c r="W461" i="20"/>
  <c r="V476" i="20"/>
  <c r="W502" i="20"/>
  <c r="U505" i="20"/>
  <c r="U509" i="20"/>
  <c r="X509" i="20"/>
  <c r="U515" i="20"/>
  <c r="X515" i="20"/>
  <c r="U523" i="20"/>
  <c r="X523" i="20"/>
  <c r="U561" i="20"/>
  <c r="X561" i="20"/>
  <c r="U571" i="20"/>
  <c r="X571" i="20"/>
  <c r="X613" i="20"/>
  <c r="W639" i="20"/>
  <c r="V656" i="20"/>
  <c r="V663" i="20"/>
  <c r="U746" i="20"/>
  <c r="W776" i="20"/>
  <c r="U584" i="20"/>
  <c r="X584" i="20"/>
  <c r="W584" i="20"/>
  <c r="V604" i="20"/>
  <c r="V606" i="20"/>
  <c r="W613" i="20"/>
  <c r="W626" i="20"/>
  <c r="U634" i="20"/>
  <c r="V649" i="20"/>
  <c r="W656" i="20"/>
  <c r="V666" i="20"/>
  <c r="W674" i="20"/>
  <c r="U678" i="20"/>
  <c r="X678" i="20"/>
  <c r="U686" i="20"/>
  <c r="X686" i="20"/>
  <c r="V694" i="20"/>
  <c r="V702" i="20"/>
  <c r="V712" i="20"/>
  <c r="X716" i="20"/>
  <c r="W723" i="20"/>
  <c r="W727" i="20"/>
  <c r="U735" i="20"/>
  <c r="X735" i="20"/>
  <c r="U748" i="20"/>
  <c r="U750" i="20"/>
  <c r="X750" i="20"/>
  <c r="W765" i="20"/>
  <c r="S812" i="20"/>
  <c r="V573" i="20"/>
  <c r="V576" i="20"/>
  <c r="U594" i="20"/>
  <c r="X594" i="20"/>
  <c r="W594" i="20"/>
  <c r="V600" i="20"/>
  <c r="U613" i="20"/>
  <c r="V616" i="20"/>
  <c r="V619" i="20"/>
  <c r="W628" i="20"/>
  <c r="V632" i="20"/>
  <c r="V637" i="20"/>
  <c r="V639" i="20"/>
  <c r="W666" i="20"/>
  <c r="V674" i="20"/>
  <c r="V682" i="20"/>
  <c r="U696" i="20"/>
  <c r="V698" i="20"/>
  <c r="U712" i="20"/>
  <c r="X712" i="20"/>
  <c r="V716" i="20"/>
  <c r="W753" i="20"/>
  <c r="W761" i="20"/>
  <c r="W767" i="20"/>
  <c r="U674" i="20"/>
  <c r="X674" i="20"/>
  <c r="V676" i="20"/>
  <c r="W686" i="20"/>
  <c r="X694" i="20"/>
  <c r="X698" i="20"/>
  <c r="W702" i="20"/>
  <c r="V704" i="20"/>
  <c r="W718" i="20"/>
  <c r="V732" i="20"/>
  <c r="W738" i="20"/>
  <c r="W746" i="20"/>
  <c r="X761" i="20"/>
  <c r="V761" i="20"/>
  <c r="X765" i="20"/>
  <c r="V776" i="20"/>
  <c r="W779" i="20"/>
  <c r="V783" i="20"/>
  <c r="U785" i="20"/>
  <c r="X785" i="20"/>
  <c r="W788" i="20"/>
  <c r="U7" i="20"/>
  <c r="P5" i="20"/>
  <c r="P7" i="20"/>
  <c r="P12" i="20"/>
  <c r="X189" i="20"/>
  <c r="P17" i="20"/>
  <c r="X4" i="20"/>
  <c r="O15" i="20"/>
  <c r="W38" i="20"/>
  <c r="W4" i="20" s="1"/>
  <c r="O4" i="20"/>
  <c r="O5" i="20"/>
  <c r="V5" i="20"/>
  <c r="O6" i="20"/>
  <c r="U168" i="20"/>
  <c r="X168" i="20"/>
  <c r="M20" i="20"/>
  <c r="P20" i="20"/>
  <c r="K820" i="20"/>
  <c r="K822" i="20" s="1"/>
  <c r="K810" i="20"/>
  <c r="K812" i="20" s="1"/>
  <c r="U5" i="20"/>
  <c r="M5" i="20"/>
  <c r="K3" i="20"/>
  <c r="O11" i="20"/>
  <c r="M7" i="20"/>
  <c r="U189" i="20"/>
  <c r="M12" i="20"/>
  <c r="M17" i="20"/>
  <c r="J820" i="20"/>
  <c r="J822" i="20" s="1"/>
  <c r="J810" i="20"/>
  <c r="J812" i="20" s="1"/>
  <c r="O12" i="20"/>
  <c r="N13" i="20"/>
  <c r="M6" i="20"/>
  <c r="P6" i="20"/>
  <c r="O7" i="20"/>
  <c r="O8" i="20"/>
  <c r="M10" i="20"/>
  <c r="P10" i="20"/>
  <c r="M11" i="20"/>
  <c r="P11" i="20"/>
  <c r="U208" i="20"/>
  <c r="X208" i="20"/>
  <c r="W211" i="20"/>
  <c r="W249" i="20"/>
  <c r="V265" i="20"/>
  <c r="U315" i="20"/>
  <c r="X321" i="20"/>
  <c r="W203" i="20"/>
  <c r="U160" i="20"/>
  <c r="X160" i="20"/>
  <c r="W199" i="20"/>
  <c r="U211" i="20"/>
  <c r="X211" i="20"/>
  <c r="W215" i="20"/>
  <c r="U246" i="20"/>
  <c r="W265" i="20"/>
  <c r="W273" i="20"/>
  <c r="V319" i="20"/>
  <c r="W268" i="20"/>
  <c r="W307" i="20"/>
  <c r="V326" i="20"/>
  <c r="V338" i="20"/>
  <c r="W349" i="20"/>
  <c r="U357" i="20"/>
  <c r="U410" i="20"/>
  <c r="X410" i="20"/>
  <c r="U230" i="20"/>
  <c r="X230" i="20"/>
  <c r="W233" i="20"/>
  <c r="U262" i="20"/>
  <c r="X262" i="20"/>
  <c r="W311" i="20"/>
  <c r="W313" i="20"/>
  <c r="V321" i="20"/>
  <c r="W345" i="20"/>
  <c r="U334" i="20"/>
  <c r="X334" i="20"/>
  <c r="V336" i="20"/>
  <c r="U338" i="20"/>
  <c r="X338" i="20"/>
  <c r="U340" i="20"/>
  <c r="X340" i="20"/>
  <c r="U352" i="20"/>
  <c r="X352" i="20"/>
  <c r="W355" i="20"/>
  <c r="W357" i="20"/>
  <c r="V473" i="20"/>
  <c r="U476" i="20"/>
  <c r="X476" i="20"/>
  <c r="V526" i="20"/>
  <c r="U332" i="20"/>
  <c r="X332" i="20"/>
  <c r="W347" i="20"/>
  <c r="U360" i="20"/>
  <c r="X360" i="20"/>
  <c r="W380" i="20"/>
  <c r="W362" i="20"/>
  <c r="V365" i="20"/>
  <c r="V367" i="20"/>
  <c r="U369" i="20"/>
  <c r="X369" i="20"/>
  <c r="V377" i="20"/>
  <c r="X393" i="20"/>
  <c r="W395" i="20"/>
  <c r="W400" i="20"/>
  <c r="W406" i="20"/>
  <c r="U418" i="20"/>
  <c r="X418" i="20"/>
  <c r="U420" i="20"/>
  <c r="X420" i="20"/>
  <c r="V423" i="20"/>
  <c r="W428" i="20"/>
  <c r="V439" i="20"/>
  <c r="V459" i="20"/>
  <c r="V479" i="20"/>
  <c r="V485" i="20"/>
  <c r="V505" i="20"/>
  <c r="U543" i="20"/>
  <c r="X543" i="20"/>
  <c r="U365" i="20"/>
  <c r="X365" i="20"/>
  <c r="V369" i="20"/>
  <c r="U377" i="20"/>
  <c r="X377" i="20"/>
  <c r="W437" i="20"/>
  <c r="U489" i="20"/>
  <c r="X489" i="20"/>
  <c r="U517" i="20"/>
  <c r="X517" i="20"/>
  <c r="V400" i="20"/>
  <c r="U403" i="20"/>
  <c r="X403" i="20"/>
  <c r="V406" i="20"/>
  <c r="U426" i="20"/>
  <c r="X426" i="20"/>
  <c r="U500" i="20"/>
  <c r="X500" i="20"/>
  <c r="W505" i="20"/>
  <c r="U520" i="20"/>
  <c r="V390" i="20"/>
  <c r="U428" i="20"/>
  <c r="X428" i="20"/>
  <c r="U451" i="20"/>
  <c r="X451" i="20"/>
  <c r="W485" i="20"/>
  <c r="U498" i="20"/>
  <c r="X498" i="20"/>
  <c r="U502" i="20"/>
  <c r="X502" i="20"/>
  <c r="X530" i="20"/>
  <c r="V641" i="20"/>
  <c r="W649" i="20"/>
  <c r="W602" i="20"/>
  <c r="W606" i="20"/>
  <c r="V654" i="20"/>
  <c r="W632" i="20"/>
  <c r="U663" i="20"/>
  <c r="X663" i="20"/>
  <c r="U611" i="20"/>
  <c r="X611" i="20"/>
  <c r="U626" i="20"/>
  <c r="X626" i="20"/>
  <c r="V634" i="20"/>
  <c r="U645" i="20"/>
  <c r="X645" i="20"/>
  <c r="U656" i="20"/>
  <c r="X656" i="20"/>
  <c r="W682" i="20"/>
  <c r="V689" i="20"/>
  <c r="U616" i="20"/>
  <c r="X616" i="20"/>
  <c r="U628" i="20"/>
  <c r="X628" i="20"/>
  <c r="U647" i="20"/>
  <c r="X647" i="20"/>
  <c r="W659" i="20"/>
  <c r="U714" i="20"/>
  <c r="V696" i="20"/>
  <c r="W704" i="20"/>
  <c r="X714" i="20"/>
  <c r="V746" i="20"/>
  <c r="X748" i="20"/>
  <c r="V718" i="20"/>
  <c r="U720" i="20"/>
  <c r="X720" i="20"/>
  <c r="V723" i="20"/>
  <c r="U742" i="20"/>
  <c r="W709" i="20"/>
  <c r="U727" i="20"/>
  <c r="X727" i="20"/>
  <c r="W732" i="20"/>
  <c r="V742" i="20"/>
  <c r="V753" i="20"/>
  <c r="V769" i="20"/>
  <c r="W763" i="20"/>
  <c r="V785" i="20"/>
  <c r="W790" i="20"/>
  <c r="U793" i="20"/>
  <c r="X793" i="20"/>
  <c r="U788" i="20"/>
  <c r="X788" i="20"/>
  <c r="W16" i="20" l="1"/>
  <c r="V12" i="20"/>
  <c r="U34" i="20"/>
  <c r="U18" i="20"/>
  <c r="V21" i="20"/>
  <c r="U15" i="20"/>
  <c r="V11" i="20"/>
  <c r="X15" i="20"/>
  <c r="W18" i="20"/>
  <c r="W12" i="20"/>
  <c r="W11" i="20"/>
  <c r="O9" i="20"/>
  <c r="O3" i="20" s="1"/>
  <c r="X30" i="20"/>
  <c r="U33" i="20"/>
  <c r="X25" i="20"/>
  <c r="V26" i="20"/>
  <c r="V25" i="20"/>
  <c r="W33" i="20"/>
  <c r="U30" i="20"/>
  <c r="U25" i="20"/>
  <c r="V15" i="20"/>
  <c r="V27" i="20"/>
  <c r="W27" i="20"/>
  <c r="W25" i="20"/>
  <c r="W24" i="20"/>
  <c r="X34" i="20"/>
  <c r="X26" i="20"/>
  <c r="W21" i="20"/>
  <c r="N9" i="20"/>
  <c r="N3" i="20" s="1"/>
  <c r="V16" i="20"/>
  <c r="U26" i="20"/>
  <c r="V13" i="20"/>
  <c r="W34" i="20"/>
  <c r="U27" i="20"/>
  <c r="X23" i="20"/>
  <c r="X21" i="20"/>
  <c r="W19" i="20"/>
  <c r="X22" i="20"/>
  <c r="X17" i="20"/>
  <c r="U11" i="20"/>
  <c r="W35" i="20"/>
  <c r="V28" i="20"/>
  <c r="X24" i="20"/>
  <c r="U23" i="20"/>
  <c r="U21" i="20"/>
  <c r="X20" i="20"/>
  <c r="U22" i="20"/>
  <c r="V14" i="20"/>
  <c r="X5" i="20"/>
  <c r="V35" i="20"/>
  <c r="X32" i="20"/>
  <c r="V33" i="20"/>
  <c r="U31" i="20"/>
  <c r="U28" i="20"/>
  <c r="V30" i="20"/>
  <c r="X29" i="20"/>
  <c r="W28" i="20"/>
  <c r="W23" i="20"/>
  <c r="V20" i="20"/>
  <c r="U20" i="20"/>
  <c r="V17" i="20"/>
  <c r="U16" i="20"/>
  <c r="V24" i="20"/>
  <c r="V22" i="20"/>
  <c r="W17" i="20"/>
  <c r="W15" i="20"/>
  <c r="U19" i="20"/>
  <c r="W20" i="20"/>
  <c r="W13" i="20"/>
  <c r="U35" i="20"/>
  <c r="V32" i="20"/>
  <c r="W30" i="20"/>
  <c r="W26" i="20"/>
  <c r="V19" i="20"/>
  <c r="X19" i="20"/>
  <c r="U14" i="20"/>
  <c r="X13" i="20"/>
  <c r="P9" i="20"/>
  <c r="P3" i="20" s="1"/>
  <c r="U12" i="20"/>
  <c r="V34" i="20"/>
  <c r="X33" i="20"/>
  <c r="X28" i="20"/>
  <c r="V29" i="20"/>
  <c r="W29" i="20"/>
  <c r="V23" i="20"/>
  <c r="V18" i="20"/>
  <c r="X16" i="20"/>
  <c r="M9" i="20"/>
  <c r="M3" i="20" s="1"/>
  <c r="W14" i="20"/>
  <c r="X12" i="20"/>
  <c r="U17" i="20"/>
  <c r="X35" i="20"/>
  <c r="W32" i="20"/>
  <c r="U32" i="20"/>
  <c r="V31" i="20"/>
  <c r="X31" i="20"/>
  <c r="W31" i="20"/>
  <c r="U29" i="20"/>
  <c r="X27" i="20"/>
  <c r="W22" i="20"/>
  <c r="U24" i="20"/>
  <c r="X14" i="20"/>
  <c r="X11" i="20"/>
  <c r="X18" i="20"/>
  <c r="U13" i="20"/>
  <c r="W9" i="20" l="1"/>
  <c r="W3" i="20" s="1"/>
  <c r="V9" i="20"/>
  <c r="V3" i="20" s="1"/>
  <c r="X9" i="20"/>
  <c r="U9" i="20"/>
  <c r="U3" i="20" s="1"/>
  <c r="X3" i="20" l="1"/>
  <c r="I13" i="17" l="1"/>
  <c r="I14" i="17"/>
  <c r="J14" i="17" s="1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6" i="17"/>
  <c r="I67" i="17"/>
  <c r="I68" i="17"/>
  <c r="I69" i="17"/>
  <c r="I70" i="17"/>
  <c r="I71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101" i="17"/>
  <c r="I102" i="17"/>
  <c r="I103" i="17"/>
  <c r="I104" i="17"/>
  <c r="I105" i="17"/>
  <c r="I106" i="17"/>
  <c r="I107" i="17"/>
  <c r="I12" i="17"/>
  <c r="G88" i="17" l="1"/>
  <c r="G89" i="17"/>
  <c r="N10" i="17" l="1"/>
  <c r="G124" i="18" l="1"/>
  <c r="F124" i="18"/>
  <c r="E124" i="18"/>
  <c r="G123" i="18"/>
  <c r="F123" i="18"/>
  <c r="E123" i="18"/>
  <c r="G122" i="18"/>
  <c r="F122" i="18"/>
  <c r="E122" i="18"/>
  <c r="G121" i="18"/>
  <c r="F121" i="18"/>
  <c r="E121" i="18"/>
  <c r="G120" i="18"/>
  <c r="F120" i="18"/>
  <c r="E120" i="18"/>
  <c r="G119" i="18"/>
  <c r="F119" i="18"/>
  <c r="E119" i="18"/>
  <c r="G118" i="18"/>
  <c r="F118" i="18"/>
  <c r="G117" i="18"/>
  <c r="E118" i="18"/>
  <c r="C124" i="18"/>
  <c r="B124" i="18"/>
  <c r="C123" i="18"/>
  <c r="B123" i="18"/>
  <c r="C122" i="18"/>
  <c r="B122" i="18"/>
  <c r="C121" i="18"/>
  <c r="B121" i="18"/>
  <c r="C120" i="18"/>
  <c r="B120" i="18"/>
  <c r="C119" i="18"/>
  <c r="B119" i="18"/>
  <c r="C118" i="18"/>
  <c r="B118" i="18"/>
  <c r="G68" i="18"/>
  <c r="F68" i="18"/>
  <c r="E68" i="18"/>
  <c r="G67" i="18"/>
  <c r="F67" i="18"/>
  <c r="E67" i="18"/>
  <c r="G66" i="18"/>
  <c r="F66" i="18"/>
  <c r="E66" i="18"/>
  <c r="G65" i="18"/>
  <c r="F65" i="18"/>
  <c r="E65" i="18"/>
  <c r="G64" i="18"/>
  <c r="F64" i="18"/>
  <c r="E64" i="18"/>
  <c r="G63" i="18"/>
  <c r="F63" i="18"/>
  <c r="E63" i="18"/>
  <c r="C68" i="18"/>
  <c r="B68" i="18"/>
  <c r="C67" i="18"/>
  <c r="B67" i="18"/>
  <c r="C66" i="18"/>
  <c r="B66" i="18"/>
  <c r="C65" i="18"/>
  <c r="B65" i="18"/>
  <c r="C64" i="18"/>
  <c r="B64" i="18"/>
  <c r="B63" i="18"/>
  <c r="C63" i="18"/>
  <c r="G32" i="18"/>
  <c r="F32" i="18"/>
  <c r="G31" i="18"/>
  <c r="F31" i="18"/>
  <c r="G30" i="18"/>
  <c r="F30" i="18"/>
  <c r="G29" i="18"/>
  <c r="F29" i="18"/>
  <c r="G28" i="18"/>
  <c r="F28" i="18"/>
  <c r="G27" i="18"/>
  <c r="F27" i="18"/>
  <c r="G26" i="18"/>
  <c r="F26" i="18"/>
  <c r="G25" i="18"/>
  <c r="F25" i="18"/>
  <c r="G24" i="18"/>
  <c r="F24" i="18"/>
  <c r="G23" i="18"/>
  <c r="F23" i="18"/>
  <c r="G22" i="18"/>
  <c r="F22" i="18"/>
  <c r="G21" i="18"/>
  <c r="F21" i="18"/>
  <c r="G20" i="18"/>
  <c r="F20" i="18"/>
  <c r="G19" i="18"/>
  <c r="F19" i="18"/>
  <c r="G18" i="18"/>
  <c r="F18" i="18"/>
  <c r="G17" i="18"/>
  <c r="F17" i="18"/>
  <c r="G16" i="18"/>
  <c r="F16" i="18"/>
  <c r="E16" i="18"/>
  <c r="G15" i="18"/>
  <c r="F15" i="18"/>
  <c r="E15" i="18"/>
  <c r="G14" i="18"/>
  <c r="F14" i="18"/>
  <c r="E14" i="18"/>
  <c r="G13" i="18"/>
  <c r="F13" i="18"/>
  <c r="E13" i="18"/>
  <c r="G12" i="18"/>
  <c r="F12" i="18"/>
  <c r="E12" i="18"/>
  <c r="G11" i="18"/>
  <c r="F11" i="18"/>
  <c r="E11" i="18"/>
  <c r="G10" i="18"/>
  <c r="F10" i="18"/>
  <c r="E10" i="18"/>
  <c r="G9" i="18"/>
  <c r="F9" i="18"/>
  <c r="E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9" i="18"/>
  <c r="S111" i="17" l="1"/>
  <c r="R111" i="17"/>
  <c r="J70" i="17"/>
  <c r="J69" i="17"/>
  <c r="J66" i="17"/>
  <c r="J71" i="17"/>
  <c r="J68" i="17"/>
  <c r="J67" i="17"/>
  <c r="D10" i="17"/>
  <c r="D122" i="17" s="1"/>
  <c r="D99" i="17"/>
  <c r="D123" i="17" s="1"/>
  <c r="D130" i="17" s="1"/>
  <c r="D124" i="17"/>
  <c r="N64" i="17"/>
  <c r="K64" i="17"/>
  <c r="I64" i="17" l="1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3" i="17"/>
  <c r="J12" i="17"/>
  <c r="E10" i="17"/>
  <c r="F10" i="17"/>
  <c r="I10" i="17" l="1"/>
  <c r="F122" i="17"/>
  <c r="E122" i="17"/>
  <c r="O10" i="17"/>
  <c r="G10" i="17"/>
  <c r="G12" i="17" l="1"/>
  <c r="H12" i="17" s="1"/>
  <c r="G13" i="17"/>
  <c r="H13" i="17" s="1"/>
  <c r="G14" i="17"/>
  <c r="H14" i="17" s="1"/>
  <c r="G15" i="17"/>
  <c r="H15" i="17" s="1"/>
  <c r="G16" i="17"/>
  <c r="H16" i="17" s="1"/>
  <c r="G17" i="17"/>
  <c r="H17" i="17" s="1"/>
  <c r="G18" i="17"/>
  <c r="H18" i="17" s="1"/>
  <c r="G19" i="17"/>
  <c r="H19" i="17" s="1"/>
  <c r="G20" i="17"/>
  <c r="H20" i="17" s="1"/>
  <c r="G21" i="17"/>
  <c r="H21" i="17" s="1"/>
  <c r="G22" i="17"/>
  <c r="H22" i="17" s="1"/>
  <c r="G23" i="17"/>
  <c r="H23" i="17" s="1"/>
  <c r="G24" i="17"/>
  <c r="H24" i="17" s="1"/>
  <c r="G25" i="17"/>
  <c r="H25" i="17" s="1"/>
  <c r="G26" i="17"/>
  <c r="H26" i="17" s="1"/>
  <c r="G27" i="17"/>
  <c r="H27" i="17" s="1"/>
  <c r="G28" i="17"/>
  <c r="H28" i="17" s="1"/>
  <c r="G29" i="17"/>
  <c r="H29" i="17" s="1"/>
  <c r="G30" i="17"/>
  <c r="H30" i="17" s="1"/>
  <c r="G31" i="17"/>
  <c r="H31" i="17" s="1"/>
  <c r="G32" i="17"/>
  <c r="H32" i="17" s="1"/>
  <c r="G33" i="17"/>
  <c r="H33" i="17" s="1"/>
  <c r="O20" i="17" l="1"/>
  <c r="P20" i="17" s="1"/>
  <c r="J107" i="17"/>
  <c r="J106" i="17"/>
  <c r="J105" i="17"/>
  <c r="J104" i="17"/>
  <c r="J103" i="17"/>
  <c r="J102" i="17"/>
  <c r="J101" i="17"/>
  <c r="O107" i="17"/>
  <c r="P107" i="17" s="1"/>
  <c r="L107" i="17"/>
  <c r="M107" i="17" s="1"/>
  <c r="G107" i="17"/>
  <c r="H107" i="17" s="1"/>
  <c r="O106" i="17"/>
  <c r="P106" i="17" s="1"/>
  <c r="L106" i="17"/>
  <c r="M106" i="17" s="1"/>
  <c r="G106" i="17"/>
  <c r="H106" i="17" s="1"/>
  <c r="O105" i="17"/>
  <c r="P105" i="17" s="1"/>
  <c r="L105" i="17"/>
  <c r="M105" i="17" s="1"/>
  <c r="G105" i="17"/>
  <c r="H105" i="17" s="1"/>
  <c r="O104" i="17"/>
  <c r="P104" i="17" s="1"/>
  <c r="L104" i="17"/>
  <c r="M104" i="17" s="1"/>
  <c r="G104" i="17"/>
  <c r="H104" i="17" s="1"/>
  <c r="O103" i="17"/>
  <c r="P103" i="17" s="1"/>
  <c r="L103" i="17"/>
  <c r="M103" i="17" s="1"/>
  <c r="G103" i="17"/>
  <c r="H103" i="17" s="1"/>
  <c r="O102" i="17"/>
  <c r="P102" i="17" s="1"/>
  <c r="L102" i="17"/>
  <c r="M102" i="17" s="1"/>
  <c r="G102" i="17"/>
  <c r="H102" i="17" s="1"/>
  <c r="O101" i="17"/>
  <c r="P101" i="17" s="1"/>
  <c r="L101" i="17"/>
  <c r="M101" i="17" s="1"/>
  <c r="G101" i="17"/>
  <c r="H101" i="17" s="1"/>
  <c r="N99" i="17"/>
  <c r="K99" i="17"/>
  <c r="E117" i="18" s="1"/>
  <c r="F99" i="17"/>
  <c r="E99" i="17"/>
  <c r="E123" i="17" s="1"/>
  <c r="O71" i="17"/>
  <c r="P71" i="17" s="1"/>
  <c r="L71" i="17"/>
  <c r="M71" i="17" s="1"/>
  <c r="G71" i="17"/>
  <c r="H71" i="17" s="1"/>
  <c r="O70" i="17"/>
  <c r="P70" i="17" s="1"/>
  <c r="L70" i="17"/>
  <c r="M70" i="17" s="1"/>
  <c r="G70" i="17"/>
  <c r="H70" i="17" s="1"/>
  <c r="O69" i="17"/>
  <c r="P69" i="17" s="1"/>
  <c r="L69" i="17"/>
  <c r="M69" i="17" s="1"/>
  <c r="G69" i="17"/>
  <c r="H69" i="17" s="1"/>
  <c r="O68" i="17"/>
  <c r="P68" i="17" s="1"/>
  <c r="L68" i="17"/>
  <c r="M68" i="17" s="1"/>
  <c r="G68" i="17"/>
  <c r="H68" i="17" s="1"/>
  <c r="O67" i="17"/>
  <c r="P67" i="17" s="1"/>
  <c r="L67" i="17"/>
  <c r="M67" i="17" s="1"/>
  <c r="G67" i="17"/>
  <c r="H67" i="17" s="1"/>
  <c r="O66" i="17"/>
  <c r="P66" i="17" s="1"/>
  <c r="L66" i="17"/>
  <c r="M66" i="17" s="1"/>
  <c r="G66" i="17"/>
  <c r="H66" i="17" s="1"/>
  <c r="K72" i="17"/>
  <c r="N72" i="17"/>
  <c r="G74" i="17"/>
  <c r="H74" i="17" s="1"/>
  <c r="J74" i="17"/>
  <c r="L74" i="17"/>
  <c r="M74" i="17" s="1"/>
  <c r="O74" i="17"/>
  <c r="G75" i="17"/>
  <c r="H75" i="17" s="1"/>
  <c r="J75" i="17"/>
  <c r="L75" i="17"/>
  <c r="M75" i="17" s="1"/>
  <c r="O75" i="17"/>
  <c r="G76" i="17"/>
  <c r="H76" i="17" s="1"/>
  <c r="J76" i="17"/>
  <c r="L76" i="17"/>
  <c r="M76" i="17" s="1"/>
  <c r="O76" i="17"/>
  <c r="G77" i="17"/>
  <c r="H77" i="17" s="1"/>
  <c r="J77" i="17"/>
  <c r="L77" i="17"/>
  <c r="M77" i="17" s="1"/>
  <c r="O77" i="17"/>
  <c r="G78" i="17"/>
  <c r="H78" i="17" s="1"/>
  <c r="J78" i="17"/>
  <c r="L78" i="17"/>
  <c r="M78" i="17" s="1"/>
  <c r="O78" i="17"/>
  <c r="G79" i="17"/>
  <c r="H79" i="17" s="1"/>
  <c r="J79" i="17"/>
  <c r="L79" i="17"/>
  <c r="M79" i="17" s="1"/>
  <c r="O79" i="17"/>
  <c r="G80" i="17"/>
  <c r="H80" i="17" s="1"/>
  <c r="J80" i="17"/>
  <c r="L80" i="17"/>
  <c r="M80" i="17" s="1"/>
  <c r="O80" i="17"/>
  <c r="O35" i="17"/>
  <c r="P35" i="17" s="1"/>
  <c r="G35" i="17"/>
  <c r="H35" i="17" s="1"/>
  <c r="O34" i="17"/>
  <c r="P34" i="17" s="1"/>
  <c r="G34" i="17"/>
  <c r="H34" i="17" s="1"/>
  <c r="O33" i="17"/>
  <c r="P33" i="17" s="1"/>
  <c r="O32" i="17"/>
  <c r="P32" i="17" s="1"/>
  <c r="O31" i="17"/>
  <c r="P31" i="17" s="1"/>
  <c r="O30" i="17"/>
  <c r="P30" i="17" s="1"/>
  <c r="O29" i="17"/>
  <c r="P29" i="17" s="1"/>
  <c r="O28" i="17"/>
  <c r="P28" i="17" s="1"/>
  <c r="O27" i="17"/>
  <c r="P27" i="17" s="1"/>
  <c r="O26" i="17"/>
  <c r="P26" i="17" s="1"/>
  <c r="O25" i="17"/>
  <c r="P25" i="17" s="1"/>
  <c r="O24" i="17"/>
  <c r="P24" i="17" s="1"/>
  <c r="O23" i="17"/>
  <c r="P23" i="17" s="1"/>
  <c r="O22" i="17"/>
  <c r="P22" i="17" s="1"/>
  <c r="O21" i="17"/>
  <c r="P21" i="17" s="1"/>
  <c r="O19" i="17"/>
  <c r="P19" i="17" s="1"/>
  <c r="L19" i="17"/>
  <c r="M19" i="17" s="1"/>
  <c r="O18" i="17"/>
  <c r="P18" i="17" s="1"/>
  <c r="L18" i="17"/>
  <c r="M18" i="17" s="1"/>
  <c r="O17" i="17"/>
  <c r="P17" i="17" s="1"/>
  <c r="L17" i="17"/>
  <c r="M17" i="17" s="1"/>
  <c r="O16" i="17"/>
  <c r="P16" i="17" s="1"/>
  <c r="L16" i="17"/>
  <c r="M16" i="17" s="1"/>
  <c r="O15" i="17"/>
  <c r="P15" i="17" s="1"/>
  <c r="L15" i="17"/>
  <c r="M15" i="17" s="1"/>
  <c r="O14" i="17"/>
  <c r="P14" i="17" s="1"/>
  <c r="L14" i="17"/>
  <c r="M14" i="17" s="1"/>
  <c r="O13" i="17"/>
  <c r="P13" i="17" s="1"/>
  <c r="M13" i="17"/>
  <c r="O12" i="17"/>
  <c r="P12" i="17" s="1"/>
  <c r="L12" i="17"/>
  <c r="M12" i="17" s="1"/>
  <c r="I99" i="17" l="1"/>
  <c r="I72" i="17"/>
  <c r="F123" i="17"/>
  <c r="G99" i="17"/>
  <c r="G72" i="17"/>
  <c r="L72" i="17"/>
  <c r="O72" i="17"/>
  <c r="Q20" i="17"/>
  <c r="Q70" i="17"/>
  <c r="Q71" i="17"/>
  <c r="R12" i="17"/>
  <c r="R14" i="17"/>
  <c r="R66" i="17"/>
  <c r="R13" i="17"/>
  <c r="R71" i="17"/>
  <c r="P76" i="17"/>
  <c r="R76" i="17" s="1"/>
  <c r="T76" i="17" s="1"/>
  <c r="P75" i="17"/>
  <c r="R75" i="17" s="1"/>
  <c r="T75" i="17" s="1"/>
  <c r="L99" i="17"/>
  <c r="F117" i="18" s="1"/>
  <c r="R101" i="17"/>
  <c r="R103" i="17"/>
  <c r="R105" i="17"/>
  <c r="P78" i="17"/>
  <c r="R78" i="17" s="1"/>
  <c r="T78" i="17" s="1"/>
  <c r="Q21" i="17"/>
  <c r="Q23" i="17"/>
  <c r="Q25" i="17"/>
  <c r="Q27" i="17"/>
  <c r="P80" i="17"/>
  <c r="R80" i="17" s="1"/>
  <c r="T80" i="17" s="1"/>
  <c r="P79" i="17"/>
  <c r="R79" i="17" s="1"/>
  <c r="T79" i="17" s="1"/>
  <c r="Q68" i="17"/>
  <c r="Q69" i="17"/>
  <c r="R69" i="17"/>
  <c r="R70" i="17"/>
  <c r="O99" i="17"/>
  <c r="R102" i="17"/>
  <c r="R106" i="17"/>
  <c r="R107" i="17"/>
  <c r="P77" i="17"/>
  <c r="R77" i="17" s="1"/>
  <c r="T77" i="17" s="1"/>
  <c r="P74" i="17"/>
  <c r="R74" i="17" s="1"/>
  <c r="T74" i="17" s="1"/>
  <c r="Q66" i="17"/>
  <c r="Q67" i="17"/>
  <c r="R67" i="17"/>
  <c r="R68" i="17"/>
  <c r="Q101" i="17"/>
  <c r="Q102" i="17"/>
  <c r="Q103" i="17"/>
  <c r="Q104" i="17"/>
  <c r="Q105" i="17"/>
  <c r="Q106" i="17"/>
  <c r="Q107" i="17"/>
  <c r="R104" i="17"/>
  <c r="Q29" i="17"/>
  <c r="Q31" i="17"/>
  <c r="Q79" i="17"/>
  <c r="S79" i="17" s="1"/>
  <c r="Q77" i="17"/>
  <c r="S77" i="17" s="1"/>
  <c r="Q75" i="17"/>
  <c r="S75" i="17" s="1"/>
  <c r="Q80" i="17"/>
  <c r="S80" i="17" s="1"/>
  <c r="Q78" i="17"/>
  <c r="S78" i="17" s="1"/>
  <c r="Q76" i="17"/>
  <c r="S76" i="17" s="1"/>
  <c r="Q74" i="17"/>
  <c r="S74" i="17" s="1"/>
  <c r="Q34" i="17"/>
  <c r="Q35" i="17"/>
  <c r="Q19" i="17"/>
  <c r="Q32" i="17"/>
  <c r="Q33" i="17"/>
  <c r="Q13" i="17"/>
  <c r="R15" i="17"/>
  <c r="Q16" i="17"/>
  <c r="R19" i="17"/>
  <c r="Q15" i="17"/>
  <c r="Q17" i="17"/>
  <c r="R18" i="17"/>
  <c r="R16" i="17"/>
  <c r="Q12" i="17"/>
  <c r="Q14" i="17"/>
  <c r="R17" i="17"/>
  <c r="Q18" i="17"/>
  <c r="Q22" i="17"/>
  <c r="Q24" i="17"/>
  <c r="Q26" i="17"/>
  <c r="Q28" i="17"/>
  <c r="Q30" i="17"/>
  <c r="T101" i="17" l="1"/>
  <c r="H118" i="18"/>
  <c r="T104" i="17"/>
  <c r="H121" i="18"/>
  <c r="T102" i="17"/>
  <c r="H119" i="18"/>
  <c r="T107" i="17"/>
  <c r="H124" i="18"/>
  <c r="T103" i="17"/>
  <c r="H120" i="18"/>
  <c r="I64" i="18"/>
  <c r="S67" i="17"/>
  <c r="I63" i="18"/>
  <c r="S66" i="17"/>
  <c r="I66" i="18"/>
  <c r="S69" i="17"/>
  <c r="I68" i="18"/>
  <c r="S71" i="17"/>
  <c r="I65" i="18"/>
  <c r="S68" i="17"/>
  <c r="I67" i="18"/>
  <c r="S70" i="17"/>
  <c r="S12" i="17"/>
  <c r="I9" i="18"/>
  <c r="I124" i="18"/>
  <c r="S107" i="17"/>
  <c r="I120" i="18"/>
  <c r="S103" i="17"/>
  <c r="I123" i="18"/>
  <c r="S106" i="17"/>
  <c r="I119" i="18"/>
  <c r="S102" i="17"/>
  <c r="I122" i="18"/>
  <c r="S105" i="17"/>
  <c r="I121" i="18"/>
  <c r="S104" i="17"/>
  <c r="I118" i="18"/>
  <c r="S101" i="17"/>
  <c r="S26" i="17"/>
  <c r="I23" i="18"/>
  <c r="S14" i="17"/>
  <c r="I11" i="18"/>
  <c r="S19" i="17"/>
  <c r="I16" i="18"/>
  <c r="S27" i="17"/>
  <c r="I24" i="18"/>
  <c r="S24" i="17"/>
  <c r="I21" i="18"/>
  <c r="S13" i="17"/>
  <c r="I10" i="18"/>
  <c r="S35" i="17"/>
  <c r="I32" i="18"/>
  <c r="S25" i="17"/>
  <c r="I22" i="18"/>
  <c r="S30" i="17"/>
  <c r="I27" i="18"/>
  <c r="S22" i="17"/>
  <c r="I19" i="18"/>
  <c r="S17" i="17"/>
  <c r="I14" i="18"/>
  <c r="S16" i="17"/>
  <c r="I13" i="18"/>
  <c r="S33" i="17"/>
  <c r="I30" i="18"/>
  <c r="S34" i="17"/>
  <c r="I31" i="18"/>
  <c r="S31" i="17"/>
  <c r="I28" i="18"/>
  <c r="S23" i="17"/>
  <c r="I20" i="18"/>
  <c r="S20" i="17"/>
  <c r="I17" i="18"/>
  <c r="S28" i="17"/>
  <c r="I25" i="18"/>
  <c r="S18" i="17"/>
  <c r="I15" i="18"/>
  <c r="S15" i="17"/>
  <c r="I12" i="18"/>
  <c r="S32" i="17"/>
  <c r="I29" i="18"/>
  <c r="S29" i="17"/>
  <c r="I26" i="18"/>
  <c r="S21" i="17"/>
  <c r="I18" i="18"/>
  <c r="T15" i="17"/>
  <c r="H12" i="18"/>
  <c r="T13" i="17"/>
  <c r="H10" i="18"/>
  <c r="T18" i="17"/>
  <c r="H15" i="18"/>
  <c r="T19" i="17"/>
  <c r="W19" i="17" s="1"/>
  <c r="M16" i="18" s="1"/>
  <c r="H16" i="18"/>
  <c r="T14" i="17"/>
  <c r="X14" i="17" s="1"/>
  <c r="N11" i="18" s="1"/>
  <c r="H11" i="18"/>
  <c r="T17" i="17"/>
  <c r="H14" i="18"/>
  <c r="T16" i="17"/>
  <c r="H13" i="18"/>
  <c r="T12" i="17"/>
  <c r="V12" i="17" s="1"/>
  <c r="L9" i="18" s="1"/>
  <c r="H9" i="18"/>
  <c r="T106" i="17"/>
  <c r="H123" i="18"/>
  <c r="T105" i="17"/>
  <c r="H122" i="18"/>
  <c r="T69" i="17"/>
  <c r="H66" i="18"/>
  <c r="T71" i="17"/>
  <c r="H68" i="18"/>
  <c r="T68" i="17"/>
  <c r="H65" i="18"/>
  <c r="T67" i="17"/>
  <c r="H64" i="18"/>
  <c r="T66" i="17"/>
  <c r="H63" i="18"/>
  <c r="T70" i="17"/>
  <c r="H67" i="18"/>
  <c r="U78" i="17"/>
  <c r="X78" i="17"/>
  <c r="V78" i="17"/>
  <c r="W78" i="17"/>
  <c r="U80" i="17"/>
  <c r="V80" i="17"/>
  <c r="W80" i="17"/>
  <c r="X80" i="17"/>
  <c r="U75" i="17"/>
  <c r="V75" i="17"/>
  <c r="W75" i="17"/>
  <c r="X75" i="17"/>
  <c r="U74" i="17"/>
  <c r="V74" i="17"/>
  <c r="W74" i="17"/>
  <c r="X74" i="17"/>
  <c r="U77" i="17"/>
  <c r="V77" i="17"/>
  <c r="X77" i="17"/>
  <c r="W77" i="17"/>
  <c r="U76" i="17"/>
  <c r="X76" i="17"/>
  <c r="V76" i="17"/>
  <c r="W76" i="17"/>
  <c r="U79" i="17"/>
  <c r="X79" i="17"/>
  <c r="V79" i="17"/>
  <c r="W79" i="17"/>
  <c r="E60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F60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X106" i="17" l="1"/>
  <c r="N123" i="18" s="1"/>
  <c r="V67" i="17"/>
  <c r="L64" i="18" s="1"/>
  <c r="U105" i="17"/>
  <c r="K122" i="18" s="1"/>
  <c r="W18" i="17"/>
  <c r="M15" i="18" s="1"/>
  <c r="W101" i="17"/>
  <c r="M118" i="18" s="1"/>
  <c r="V13" i="17"/>
  <c r="L10" i="18" s="1"/>
  <c r="U67" i="17"/>
  <c r="K64" i="18" s="1"/>
  <c r="U69" i="17"/>
  <c r="K66" i="18" s="1"/>
  <c r="W107" i="17"/>
  <c r="M124" i="18" s="1"/>
  <c r="W104" i="17"/>
  <c r="M121" i="18" s="1"/>
  <c r="U102" i="17"/>
  <c r="K119" i="18" s="1"/>
  <c r="W103" i="17"/>
  <c r="M120" i="18" s="1"/>
  <c r="V107" i="17"/>
  <c r="L124" i="18" s="1"/>
  <c r="V68" i="17"/>
  <c r="L65" i="18" s="1"/>
  <c r="X69" i="17"/>
  <c r="N66" i="18" s="1"/>
  <c r="V19" i="17"/>
  <c r="L16" i="18" s="1"/>
  <c r="X101" i="17"/>
  <c r="N118" i="18" s="1"/>
  <c r="X70" i="17"/>
  <c r="N67" i="18" s="1"/>
  <c r="U71" i="17"/>
  <c r="K68" i="18" s="1"/>
  <c r="W66" i="17"/>
  <c r="M63" i="18" s="1"/>
  <c r="X104" i="17"/>
  <c r="N121" i="18" s="1"/>
  <c r="W67" i="17"/>
  <c r="M64" i="18" s="1"/>
  <c r="X103" i="17"/>
  <c r="N120" i="18" s="1"/>
  <c r="X67" i="17"/>
  <c r="N64" i="18" s="1"/>
  <c r="V102" i="17"/>
  <c r="L119" i="18" s="1"/>
  <c r="W68" i="17"/>
  <c r="M65" i="18" s="1"/>
  <c r="W69" i="17"/>
  <c r="M66" i="18" s="1"/>
  <c r="V66" i="17"/>
  <c r="L63" i="18" s="1"/>
  <c r="W71" i="17"/>
  <c r="M68" i="18" s="1"/>
  <c r="X66" i="17"/>
  <c r="N63" i="18" s="1"/>
  <c r="V17" i="17"/>
  <c r="L14" i="18" s="1"/>
  <c r="X19" i="17"/>
  <c r="N16" i="18" s="1"/>
  <c r="W102" i="17"/>
  <c r="M119" i="18" s="1"/>
  <c r="U103" i="17"/>
  <c r="K120" i="18" s="1"/>
  <c r="U104" i="17"/>
  <c r="K121" i="18" s="1"/>
  <c r="X102" i="17"/>
  <c r="N119" i="18" s="1"/>
  <c r="V103" i="17"/>
  <c r="L120" i="18" s="1"/>
  <c r="V104" i="17"/>
  <c r="L121" i="18" s="1"/>
  <c r="U101" i="17"/>
  <c r="K118" i="18" s="1"/>
  <c r="U107" i="17"/>
  <c r="K124" i="18" s="1"/>
  <c r="V71" i="17"/>
  <c r="L68" i="18" s="1"/>
  <c r="X71" i="17"/>
  <c r="N68" i="18" s="1"/>
  <c r="U66" i="17"/>
  <c r="K63" i="18" s="1"/>
  <c r="W70" i="17"/>
  <c r="M67" i="18" s="1"/>
  <c r="U70" i="17"/>
  <c r="K67" i="18" s="1"/>
  <c r="V69" i="17"/>
  <c r="L66" i="18" s="1"/>
  <c r="X68" i="17"/>
  <c r="N65" i="18" s="1"/>
  <c r="V70" i="17"/>
  <c r="L67" i="18" s="1"/>
  <c r="U13" i="17"/>
  <c r="K10" i="18" s="1"/>
  <c r="W14" i="17"/>
  <c r="M11" i="18" s="1"/>
  <c r="U18" i="17"/>
  <c r="K15" i="18" s="1"/>
  <c r="X107" i="17"/>
  <c r="N124" i="18" s="1"/>
  <c r="W106" i="17"/>
  <c r="M123" i="18" s="1"/>
  <c r="V101" i="17"/>
  <c r="L118" i="18" s="1"/>
  <c r="V14" i="17"/>
  <c r="L11" i="18" s="1"/>
  <c r="X16" i="17"/>
  <c r="N13" i="18" s="1"/>
  <c r="X15" i="17"/>
  <c r="N12" i="18" s="1"/>
  <c r="U17" i="17"/>
  <c r="K14" i="18" s="1"/>
  <c r="U12" i="17"/>
  <c r="K9" i="18" s="1"/>
  <c r="U14" i="17"/>
  <c r="K11" i="18" s="1"/>
  <c r="X17" i="17"/>
  <c r="N14" i="18" s="1"/>
  <c r="X12" i="17"/>
  <c r="N9" i="18" s="1"/>
  <c r="V18" i="17"/>
  <c r="L15" i="18" s="1"/>
  <c r="W15" i="17"/>
  <c r="M12" i="18" s="1"/>
  <c r="U16" i="17"/>
  <c r="K13" i="18" s="1"/>
  <c r="X18" i="17"/>
  <c r="N15" i="18" s="1"/>
  <c r="W16" i="17"/>
  <c r="M13" i="18" s="1"/>
  <c r="V16" i="17"/>
  <c r="L13" i="18" s="1"/>
  <c r="U19" i="17"/>
  <c r="K16" i="18" s="1"/>
  <c r="W13" i="17"/>
  <c r="M10" i="18" s="1"/>
  <c r="W17" i="17"/>
  <c r="M14" i="18" s="1"/>
  <c r="X13" i="17"/>
  <c r="N10" i="18" s="1"/>
  <c r="U15" i="17"/>
  <c r="K12" i="18" s="1"/>
  <c r="V15" i="17"/>
  <c r="L12" i="18" s="1"/>
  <c r="W12" i="17"/>
  <c r="M9" i="18" s="1"/>
  <c r="U106" i="17"/>
  <c r="K123" i="18" s="1"/>
  <c r="V106" i="17"/>
  <c r="L123" i="18" s="1"/>
  <c r="V105" i="17"/>
  <c r="L122" i="18" s="1"/>
  <c r="W105" i="17"/>
  <c r="M122" i="18" s="1"/>
  <c r="X105" i="17"/>
  <c r="N122" i="18" s="1"/>
  <c r="U68" i="17"/>
  <c r="K65" i="18" s="1"/>
  <c r="I37" i="17" l="1"/>
  <c r="L37" i="17"/>
  <c r="N37" i="17" l="1"/>
  <c r="O40" i="17" l="1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39" i="17"/>
  <c r="F119" i="17" l="1"/>
  <c r="F126" i="17" s="1"/>
  <c r="E119" i="17"/>
  <c r="E126" i="17" s="1"/>
  <c r="D119" i="17" l="1"/>
  <c r="D126" i="17" s="1"/>
  <c r="D120" i="17" l="1"/>
  <c r="D127" i="17" s="1"/>
  <c r="D129" i="17" l="1"/>
  <c r="E91" i="18" l="1"/>
  <c r="F91" i="18"/>
  <c r="G91" i="18"/>
  <c r="E92" i="18"/>
  <c r="F92" i="18"/>
  <c r="G92" i="18"/>
  <c r="E93" i="18"/>
  <c r="F93" i="18"/>
  <c r="G93" i="18"/>
  <c r="E94" i="18"/>
  <c r="F94" i="18"/>
  <c r="G94" i="18"/>
  <c r="E95" i="18"/>
  <c r="F95" i="18"/>
  <c r="G95" i="18"/>
  <c r="E96" i="18"/>
  <c r="F96" i="18"/>
  <c r="G96" i="18"/>
  <c r="E97" i="18"/>
  <c r="F97" i="18"/>
  <c r="G97" i="18"/>
  <c r="E98" i="18"/>
  <c r="F98" i="18"/>
  <c r="G98" i="18"/>
  <c r="E99" i="18"/>
  <c r="F99" i="18"/>
  <c r="G99" i="18"/>
  <c r="E100" i="18"/>
  <c r="F100" i="18"/>
  <c r="G100" i="18"/>
  <c r="E101" i="18"/>
  <c r="F101" i="18"/>
  <c r="G101" i="18"/>
  <c r="E102" i="18"/>
  <c r="F102" i="18"/>
  <c r="G102" i="18"/>
  <c r="E103" i="18"/>
  <c r="F103" i="18"/>
  <c r="G103" i="18"/>
  <c r="E104" i="18"/>
  <c r="F104" i="18"/>
  <c r="G104" i="18"/>
  <c r="E105" i="18"/>
  <c r="F105" i="18"/>
  <c r="G105" i="18"/>
  <c r="E106" i="18"/>
  <c r="F106" i="18"/>
  <c r="G106" i="18"/>
  <c r="E107" i="18"/>
  <c r="F107" i="18"/>
  <c r="G107" i="18"/>
  <c r="E108" i="18"/>
  <c r="F108" i="18"/>
  <c r="G108" i="18"/>
  <c r="E109" i="18"/>
  <c r="F109" i="18"/>
  <c r="G109" i="18"/>
  <c r="E110" i="18"/>
  <c r="F110" i="18"/>
  <c r="G110" i="18"/>
  <c r="E111" i="18"/>
  <c r="F111" i="18"/>
  <c r="G111" i="18"/>
  <c r="E112" i="18"/>
  <c r="F112" i="18"/>
  <c r="G112" i="18"/>
  <c r="E113" i="18"/>
  <c r="F113" i="18"/>
  <c r="G113" i="18"/>
  <c r="E114" i="18"/>
  <c r="F114" i="18"/>
  <c r="G114" i="18"/>
  <c r="G90" i="18"/>
  <c r="F90" i="18"/>
  <c r="E90" i="18"/>
  <c r="B114" i="18"/>
  <c r="C114" i="18"/>
  <c r="B91" i="18"/>
  <c r="C91" i="18"/>
  <c r="B92" i="18"/>
  <c r="C92" i="18"/>
  <c r="B93" i="18"/>
  <c r="C93" i="18"/>
  <c r="B94" i="18"/>
  <c r="C94" i="18"/>
  <c r="B95" i="18"/>
  <c r="C95" i="18"/>
  <c r="B96" i="18"/>
  <c r="C96" i="18"/>
  <c r="B97" i="18"/>
  <c r="C97" i="18"/>
  <c r="B98" i="18"/>
  <c r="C98" i="18"/>
  <c r="B99" i="18"/>
  <c r="C99" i="18"/>
  <c r="B100" i="18"/>
  <c r="C100" i="18"/>
  <c r="B101" i="18"/>
  <c r="C101" i="18"/>
  <c r="B102" i="18"/>
  <c r="C102" i="18"/>
  <c r="B103" i="18"/>
  <c r="C103" i="18"/>
  <c r="B104" i="18"/>
  <c r="C104" i="18"/>
  <c r="B105" i="18"/>
  <c r="C105" i="18"/>
  <c r="B106" i="18"/>
  <c r="C106" i="18"/>
  <c r="B107" i="18"/>
  <c r="C107" i="18"/>
  <c r="B108" i="18"/>
  <c r="C108" i="18"/>
  <c r="B109" i="18"/>
  <c r="C109" i="18"/>
  <c r="B110" i="18"/>
  <c r="C110" i="18"/>
  <c r="B111" i="18"/>
  <c r="C111" i="18"/>
  <c r="B112" i="18"/>
  <c r="C112" i="18"/>
  <c r="B113" i="18"/>
  <c r="C113" i="18"/>
  <c r="C90" i="18"/>
  <c r="B90" i="18"/>
  <c r="C89" i="18"/>
  <c r="G36" i="18"/>
  <c r="F36" i="18"/>
  <c r="E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36" i="18"/>
  <c r="F62" i="18" l="1"/>
  <c r="G89" i="18"/>
  <c r="E89" i="18"/>
  <c r="F89" i="18"/>
  <c r="G62" i="18"/>
  <c r="G35" i="18"/>
  <c r="E35" i="18"/>
  <c r="F35" i="18"/>
  <c r="H5" i="18"/>
  <c r="F8" i="18" l="1"/>
  <c r="G8" i="18"/>
  <c r="D121" i="17" l="1"/>
  <c r="D128" i="17" s="1"/>
  <c r="E120" i="17" l="1"/>
  <c r="E127" i="17" s="1"/>
  <c r="F120" i="17" l="1"/>
  <c r="F127" i="17" s="1"/>
  <c r="P39" i="17"/>
  <c r="G39" i="17" l="1"/>
  <c r="H39" i="17" s="1"/>
  <c r="G40" i="17"/>
  <c r="H40" i="17" s="1"/>
  <c r="G41" i="17"/>
  <c r="H41" i="17" s="1"/>
  <c r="G42" i="17"/>
  <c r="H42" i="17" s="1"/>
  <c r="G43" i="17"/>
  <c r="H43" i="17" s="1"/>
  <c r="G44" i="17"/>
  <c r="H44" i="17" s="1"/>
  <c r="G45" i="17"/>
  <c r="H45" i="17" s="1"/>
  <c r="G46" i="17"/>
  <c r="H46" i="17" s="1"/>
  <c r="G47" i="17"/>
  <c r="H47" i="17" s="1"/>
  <c r="G48" i="17"/>
  <c r="H48" i="17" s="1"/>
  <c r="G49" i="17"/>
  <c r="H49" i="17" s="1"/>
  <c r="G50" i="17"/>
  <c r="H50" i="17" s="1"/>
  <c r="G51" i="17"/>
  <c r="H51" i="17" s="1"/>
  <c r="O98" i="17" l="1"/>
  <c r="P98" i="17" s="1"/>
  <c r="L98" i="17"/>
  <c r="J98" i="17"/>
  <c r="G98" i="17"/>
  <c r="H98" i="17" s="1"/>
  <c r="O97" i="17"/>
  <c r="P97" i="17" s="1"/>
  <c r="L97" i="17"/>
  <c r="J97" i="17"/>
  <c r="G97" i="17"/>
  <c r="H97" i="17" s="1"/>
  <c r="O96" i="17"/>
  <c r="P96" i="17" s="1"/>
  <c r="L96" i="17"/>
  <c r="J96" i="17"/>
  <c r="G96" i="17"/>
  <c r="H96" i="17" s="1"/>
  <c r="O95" i="17"/>
  <c r="P95" i="17" s="1"/>
  <c r="L95" i="17"/>
  <c r="J95" i="17"/>
  <c r="G95" i="17"/>
  <c r="H95" i="17" s="1"/>
  <c r="O94" i="17"/>
  <c r="P94" i="17" s="1"/>
  <c r="L94" i="17"/>
  <c r="J94" i="17"/>
  <c r="G94" i="17"/>
  <c r="H94" i="17" s="1"/>
  <c r="O93" i="17"/>
  <c r="P93" i="17" s="1"/>
  <c r="L93" i="17"/>
  <c r="J93" i="17"/>
  <c r="G93" i="17"/>
  <c r="H93" i="17" s="1"/>
  <c r="O92" i="17"/>
  <c r="P92" i="17" s="1"/>
  <c r="L92" i="17"/>
  <c r="J92" i="17"/>
  <c r="G92" i="17"/>
  <c r="H92" i="17" s="1"/>
  <c r="O91" i="17"/>
  <c r="P91" i="17" s="1"/>
  <c r="L91" i="17"/>
  <c r="J91" i="17"/>
  <c r="G91" i="17"/>
  <c r="H91" i="17" s="1"/>
  <c r="O90" i="17"/>
  <c r="P90" i="17" s="1"/>
  <c r="L90" i="17"/>
  <c r="J90" i="17"/>
  <c r="G90" i="17"/>
  <c r="H90" i="17" s="1"/>
  <c r="O89" i="17"/>
  <c r="P89" i="17" s="1"/>
  <c r="L89" i="17"/>
  <c r="J89" i="17"/>
  <c r="H89" i="17"/>
  <c r="O88" i="17"/>
  <c r="P88" i="17" s="1"/>
  <c r="L88" i="17"/>
  <c r="J88" i="17"/>
  <c r="H88" i="17"/>
  <c r="O87" i="17"/>
  <c r="P87" i="17" s="1"/>
  <c r="L87" i="17"/>
  <c r="J87" i="17"/>
  <c r="G87" i="17"/>
  <c r="H87" i="17" s="1"/>
  <c r="O86" i="17"/>
  <c r="P86" i="17" s="1"/>
  <c r="L86" i="17"/>
  <c r="J86" i="17"/>
  <c r="G86" i="17"/>
  <c r="H86" i="17" s="1"/>
  <c r="O85" i="17"/>
  <c r="P85" i="17" s="1"/>
  <c r="L85" i="17"/>
  <c r="J85" i="17"/>
  <c r="G85" i="17"/>
  <c r="H85" i="17" s="1"/>
  <c r="O84" i="17"/>
  <c r="P84" i="17" s="1"/>
  <c r="L84" i="17"/>
  <c r="J84" i="17"/>
  <c r="G84" i="17"/>
  <c r="H84" i="17" s="1"/>
  <c r="O83" i="17"/>
  <c r="P83" i="17" s="1"/>
  <c r="L83" i="17"/>
  <c r="J83" i="17"/>
  <c r="G83" i="17"/>
  <c r="H83" i="17" s="1"/>
  <c r="O82" i="17"/>
  <c r="P82" i="17" s="1"/>
  <c r="L82" i="17"/>
  <c r="J82" i="17"/>
  <c r="G82" i="17"/>
  <c r="H82" i="17" s="1"/>
  <c r="O81" i="17"/>
  <c r="P81" i="17" s="1"/>
  <c r="L81" i="17"/>
  <c r="J81" i="17"/>
  <c r="G81" i="17"/>
  <c r="H81" i="17" s="1"/>
  <c r="E121" i="17"/>
  <c r="E128" i="17" s="1"/>
  <c r="O64" i="17"/>
  <c r="E124" i="17"/>
  <c r="E131" i="17" s="1"/>
  <c r="D131" i="17"/>
  <c r="P63" i="17"/>
  <c r="L63" i="17"/>
  <c r="J63" i="17"/>
  <c r="G63" i="17"/>
  <c r="H63" i="17" s="1"/>
  <c r="P62" i="17"/>
  <c r="L62" i="17"/>
  <c r="J62" i="17"/>
  <c r="G62" i="17"/>
  <c r="H62" i="17" s="1"/>
  <c r="P61" i="17"/>
  <c r="L61" i="17"/>
  <c r="J61" i="17"/>
  <c r="G61" i="17"/>
  <c r="H61" i="17" s="1"/>
  <c r="P60" i="17"/>
  <c r="L60" i="17"/>
  <c r="J60" i="17"/>
  <c r="G60" i="17"/>
  <c r="H60" i="17" s="1"/>
  <c r="P59" i="17"/>
  <c r="L59" i="17"/>
  <c r="J59" i="17"/>
  <c r="G59" i="17"/>
  <c r="H59" i="17" s="1"/>
  <c r="P58" i="17"/>
  <c r="L58" i="17"/>
  <c r="J58" i="17"/>
  <c r="G58" i="17"/>
  <c r="H58" i="17" s="1"/>
  <c r="P57" i="17"/>
  <c r="L57" i="17"/>
  <c r="J57" i="17"/>
  <c r="G57" i="17"/>
  <c r="H57" i="17" s="1"/>
  <c r="P56" i="17"/>
  <c r="L56" i="17"/>
  <c r="J56" i="17"/>
  <c r="G56" i="17"/>
  <c r="H56" i="17" s="1"/>
  <c r="P55" i="17"/>
  <c r="L55" i="17"/>
  <c r="J55" i="17"/>
  <c r="G55" i="17"/>
  <c r="H55" i="17" s="1"/>
  <c r="P54" i="17"/>
  <c r="L54" i="17"/>
  <c r="J54" i="17"/>
  <c r="G54" i="17"/>
  <c r="H54" i="17" s="1"/>
  <c r="P53" i="17"/>
  <c r="L53" i="17"/>
  <c r="J53" i="17"/>
  <c r="G53" i="17"/>
  <c r="H53" i="17" s="1"/>
  <c r="P52" i="17"/>
  <c r="L52" i="17"/>
  <c r="J52" i="17"/>
  <c r="G52" i="17"/>
  <c r="H52" i="17" s="1"/>
  <c r="P51" i="17"/>
  <c r="L51" i="17"/>
  <c r="J51" i="17"/>
  <c r="P50" i="17"/>
  <c r="L50" i="17"/>
  <c r="J50" i="17"/>
  <c r="Q50" i="17" s="1"/>
  <c r="S50" i="17" s="1"/>
  <c r="P49" i="17"/>
  <c r="L49" i="17"/>
  <c r="J49" i="17"/>
  <c r="P48" i="17"/>
  <c r="L48" i="17"/>
  <c r="J48" i="17"/>
  <c r="Q48" i="17" s="1"/>
  <c r="S48" i="17" s="1"/>
  <c r="P47" i="17"/>
  <c r="L47" i="17"/>
  <c r="J47" i="17"/>
  <c r="P46" i="17"/>
  <c r="L46" i="17"/>
  <c r="J46" i="17"/>
  <c r="Q46" i="17" s="1"/>
  <c r="S46" i="17" s="1"/>
  <c r="P45" i="17"/>
  <c r="L45" i="17"/>
  <c r="J45" i="17"/>
  <c r="P44" i="17"/>
  <c r="L44" i="17"/>
  <c r="J44" i="17"/>
  <c r="Q44" i="17" s="1"/>
  <c r="S44" i="17" s="1"/>
  <c r="P43" i="17"/>
  <c r="L43" i="17"/>
  <c r="J43" i="17"/>
  <c r="P42" i="17"/>
  <c r="L42" i="17"/>
  <c r="J42" i="17"/>
  <c r="Q42" i="17" s="1"/>
  <c r="S42" i="17" s="1"/>
  <c r="P41" i="17"/>
  <c r="L41" i="17"/>
  <c r="J41" i="17"/>
  <c r="P40" i="17"/>
  <c r="L40" i="17"/>
  <c r="J40" i="17"/>
  <c r="Q40" i="17" s="1"/>
  <c r="S40" i="17" s="1"/>
  <c r="L39" i="17"/>
  <c r="M39" i="17" s="1"/>
  <c r="J39" i="17"/>
  <c r="G37" i="17"/>
  <c r="F124" i="17" l="1"/>
  <c r="F131" i="17" s="1"/>
  <c r="F121" i="17"/>
  <c r="F128" i="17" s="1"/>
  <c r="F130" i="17"/>
  <c r="E130" i="17"/>
  <c r="F129" i="17"/>
  <c r="I37" i="18"/>
  <c r="I41" i="18"/>
  <c r="I45" i="18"/>
  <c r="I39" i="18"/>
  <c r="I43" i="18"/>
  <c r="I47" i="18"/>
  <c r="Q93" i="17"/>
  <c r="S93" i="17" s="1"/>
  <c r="Q97" i="17"/>
  <c r="S97" i="17" s="1"/>
  <c r="Q83" i="17"/>
  <c r="S83" i="17" s="1"/>
  <c r="G64" i="17"/>
  <c r="Q89" i="17"/>
  <c r="S89" i="17" s="1"/>
  <c r="Q91" i="17"/>
  <c r="S91" i="17" s="1"/>
  <c r="Q87" i="17"/>
  <c r="S87" i="17" s="1"/>
  <c r="Q95" i="17"/>
  <c r="S95" i="17" s="1"/>
  <c r="Q52" i="17"/>
  <c r="S52" i="17" s="1"/>
  <c r="O37" i="17"/>
  <c r="Q81" i="17"/>
  <c r="S81" i="17" s="1"/>
  <c r="Q85" i="17"/>
  <c r="S85" i="17" s="1"/>
  <c r="Q92" i="17"/>
  <c r="S92" i="17" s="1"/>
  <c r="Q90" i="17"/>
  <c r="S90" i="17" s="1"/>
  <c r="Q98" i="17"/>
  <c r="S98" i="17" s="1"/>
  <c r="Q88" i="17"/>
  <c r="S88" i="17" s="1"/>
  <c r="Q96" i="17"/>
  <c r="S96" i="17" s="1"/>
  <c r="Q86" i="17"/>
  <c r="S86" i="17" s="1"/>
  <c r="Q94" i="17"/>
  <c r="S94" i="17" s="1"/>
  <c r="Q41" i="17"/>
  <c r="S41" i="17" s="1"/>
  <c r="Q49" i="17"/>
  <c r="S49" i="17" s="1"/>
  <c r="Q39" i="17"/>
  <c r="S39" i="17" s="1"/>
  <c r="Q47" i="17"/>
  <c r="S47" i="17" s="1"/>
  <c r="Q54" i="17"/>
  <c r="S54" i="17" s="1"/>
  <c r="Q55" i="17"/>
  <c r="S55" i="17" s="1"/>
  <c r="Q56" i="17"/>
  <c r="S56" i="17" s="1"/>
  <c r="Q45" i="17"/>
  <c r="S45" i="17" s="1"/>
  <c r="Q53" i="17"/>
  <c r="S53" i="17" s="1"/>
  <c r="Q43" i="17"/>
  <c r="S43" i="17" s="1"/>
  <c r="Q51" i="17"/>
  <c r="S51" i="17" s="1"/>
  <c r="M42" i="17"/>
  <c r="R42" i="17" s="1"/>
  <c r="T42" i="17" s="1"/>
  <c r="M95" i="17"/>
  <c r="R95" i="17" s="1"/>
  <c r="T95" i="17" s="1"/>
  <c r="Q62" i="17"/>
  <c r="S62" i="17" s="1"/>
  <c r="Q58" i="17"/>
  <c r="S58" i="17" s="1"/>
  <c r="Q60" i="17"/>
  <c r="S60" i="17" s="1"/>
  <c r="Q61" i="17"/>
  <c r="S61" i="17" s="1"/>
  <c r="Q82" i="17"/>
  <c r="S82" i="17" s="1"/>
  <c r="Q57" i="17"/>
  <c r="S57" i="17" s="1"/>
  <c r="Q59" i="17"/>
  <c r="S59" i="17" s="1"/>
  <c r="Q63" i="17"/>
  <c r="S63" i="17" s="1"/>
  <c r="Q84" i="17"/>
  <c r="S84" i="17" s="1"/>
  <c r="E129" i="17" l="1"/>
  <c r="I94" i="18"/>
  <c r="I95" i="18"/>
  <c r="I100" i="18"/>
  <c r="I101" i="18"/>
  <c r="I103" i="18"/>
  <c r="I96" i="18"/>
  <c r="I102" i="18"/>
  <c r="I106" i="18"/>
  <c r="I97" i="18"/>
  <c r="I107" i="18"/>
  <c r="I99" i="18"/>
  <c r="H111" i="18"/>
  <c r="I104" i="18"/>
  <c r="I111" i="18"/>
  <c r="I105" i="18"/>
  <c r="I109" i="18"/>
  <c r="I90" i="18"/>
  <c r="I110" i="18"/>
  <c r="I114" i="18"/>
  <c r="I92" i="18"/>
  <c r="I98" i="18"/>
  <c r="I112" i="18"/>
  <c r="I108" i="18"/>
  <c r="I93" i="18"/>
  <c r="I91" i="18"/>
  <c r="I113" i="18"/>
  <c r="I60" i="18"/>
  <c r="I57" i="18"/>
  <c r="I48" i="18"/>
  <c r="I53" i="18"/>
  <c r="I36" i="18"/>
  <c r="I56" i="18"/>
  <c r="I55" i="18"/>
  <c r="U42" i="17"/>
  <c r="K39" i="18" s="1"/>
  <c r="H39" i="18"/>
  <c r="I40" i="18"/>
  <c r="I52" i="18"/>
  <c r="I54" i="18"/>
  <c r="I50" i="18"/>
  <c r="I51" i="18"/>
  <c r="I46" i="18"/>
  <c r="I49" i="18"/>
  <c r="I58" i="18"/>
  <c r="I59" i="18"/>
  <c r="I42" i="18"/>
  <c r="I44" i="18"/>
  <c r="I38" i="18"/>
  <c r="M55" i="17"/>
  <c r="R55" i="17" s="1"/>
  <c r="T55" i="17" s="1"/>
  <c r="M51" i="17"/>
  <c r="R51" i="17" s="1"/>
  <c r="T51" i="17" s="1"/>
  <c r="M56" i="17"/>
  <c r="R56" i="17" s="1"/>
  <c r="T56" i="17" s="1"/>
  <c r="M44" i="17"/>
  <c r="R44" i="17" s="1"/>
  <c r="T44" i="17" s="1"/>
  <c r="M47" i="17"/>
  <c r="R47" i="17" s="1"/>
  <c r="T47" i="17" s="1"/>
  <c r="M45" i="17"/>
  <c r="R45" i="17" s="1"/>
  <c r="T45" i="17" s="1"/>
  <c r="M43" i="17"/>
  <c r="R43" i="17" s="1"/>
  <c r="T43" i="17" s="1"/>
  <c r="M41" i="17"/>
  <c r="R41" i="17" s="1"/>
  <c r="T41" i="17" s="1"/>
  <c r="M46" i="17"/>
  <c r="R46" i="17" s="1"/>
  <c r="T46" i="17" s="1"/>
  <c r="M90" i="17"/>
  <c r="R90" i="17" s="1"/>
  <c r="T90" i="17" s="1"/>
  <c r="M88" i="17"/>
  <c r="R88" i="17" s="1"/>
  <c r="T88" i="17" s="1"/>
  <c r="M87" i="17"/>
  <c r="R87" i="17" s="1"/>
  <c r="T87" i="17" s="1"/>
  <c r="M93" i="17"/>
  <c r="R93" i="17" s="1"/>
  <c r="T93" i="17" s="1"/>
  <c r="M94" i="17"/>
  <c r="R94" i="17" s="1"/>
  <c r="T94" i="17" s="1"/>
  <c r="M96" i="17"/>
  <c r="R96" i="17" s="1"/>
  <c r="T96" i="17" s="1"/>
  <c r="M97" i="17"/>
  <c r="R97" i="17" s="1"/>
  <c r="T97" i="17" s="1"/>
  <c r="M98" i="17"/>
  <c r="R98" i="17" s="1"/>
  <c r="T98" i="17" s="1"/>
  <c r="M89" i="17"/>
  <c r="R89" i="17" s="1"/>
  <c r="T89" i="17" s="1"/>
  <c r="M86" i="17"/>
  <c r="R86" i="17" s="1"/>
  <c r="T86" i="17" s="1"/>
  <c r="M92" i="17"/>
  <c r="R92" i="17" s="1"/>
  <c r="T92" i="17" s="1"/>
  <c r="M54" i="17"/>
  <c r="R54" i="17" s="1"/>
  <c r="T54" i="17" s="1"/>
  <c r="M52" i="17"/>
  <c r="R52" i="17" s="1"/>
  <c r="T52" i="17" s="1"/>
  <c r="M85" i="17"/>
  <c r="R85" i="17" s="1"/>
  <c r="T85" i="17" s="1"/>
  <c r="M84" i="17"/>
  <c r="R84" i="17" s="1"/>
  <c r="T84" i="17" s="1"/>
  <c r="M83" i="17"/>
  <c r="R83" i="17" s="1"/>
  <c r="T83" i="17" s="1"/>
  <c r="M82" i="17"/>
  <c r="R82" i="17" s="1"/>
  <c r="T82" i="17" s="1"/>
  <c r="M81" i="17"/>
  <c r="R81" i="17" s="1"/>
  <c r="T81" i="17" s="1"/>
  <c r="R39" i="17"/>
  <c r="T39" i="17" s="1"/>
  <c r="U39" i="17" s="1"/>
  <c r="M53" i="17"/>
  <c r="R53" i="17" s="1"/>
  <c r="T53" i="17" s="1"/>
  <c r="M91" i="17"/>
  <c r="R91" i="17" s="1"/>
  <c r="T91" i="17" s="1"/>
  <c r="M50" i="17"/>
  <c r="R50" i="17" s="1"/>
  <c r="T50" i="17" s="1"/>
  <c r="M63" i="17"/>
  <c r="R63" i="17" s="1"/>
  <c r="T63" i="17" s="1"/>
  <c r="M62" i="17"/>
  <c r="R62" i="17" s="1"/>
  <c r="T62" i="17" s="1"/>
  <c r="M61" i="17"/>
  <c r="R61" i="17" s="1"/>
  <c r="T61" i="17" s="1"/>
  <c r="M59" i="17"/>
  <c r="R59" i="17" s="1"/>
  <c r="T59" i="17" s="1"/>
  <c r="M57" i="17"/>
  <c r="R57" i="17" s="1"/>
  <c r="T57" i="17" s="1"/>
  <c r="M60" i="17"/>
  <c r="R60" i="17" s="1"/>
  <c r="T60" i="17" s="1"/>
  <c r="M58" i="17"/>
  <c r="R58" i="17" s="1"/>
  <c r="T58" i="17" s="1"/>
  <c r="M49" i="17"/>
  <c r="R49" i="17" s="1"/>
  <c r="T49" i="17" s="1"/>
  <c r="M48" i="17"/>
  <c r="R48" i="17" s="1"/>
  <c r="T48" i="17" s="1"/>
  <c r="M40" i="17"/>
  <c r="R40" i="17" s="1"/>
  <c r="T40" i="17" s="1"/>
  <c r="V95" i="17" l="1"/>
  <c r="L111" i="18" s="1"/>
  <c r="X95" i="17"/>
  <c r="N111" i="18" s="1"/>
  <c r="W95" i="17"/>
  <c r="M111" i="18" s="1"/>
  <c r="W42" i="17"/>
  <c r="M39" i="18" s="1"/>
  <c r="X42" i="17"/>
  <c r="N39" i="18" s="1"/>
  <c r="V42" i="17"/>
  <c r="L39" i="18" s="1"/>
  <c r="U95" i="17"/>
  <c r="K111" i="18" s="1"/>
  <c r="L96" i="18"/>
  <c r="H96" i="18"/>
  <c r="W93" i="17"/>
  <c r="M109" i="18" s="1"/>
  <c r="H109" i="18"/>
  <c r="U91" i="17"/>
  <c r="K107" i="18" s="1"/>
  <c r="H107" i="18"/>
  <c r="M93" i="18"/>
  <c r="H93" i="18"/>
  <c r="X81" i="17"/>
  <c r="N97" i="18" s="1"/>
  <c r="H97" i="18"/>
  <c r="V85" i="17"/>
  <c r="L101" i="18" s="1"/>
  <c r="H101" i="18"/>
  <c r="W97" i="17"/>
  <c r="M113" i="18" s="1"/>
  <c r="H113" i="18"/>
  <c r="L90" i="18"/>
  <c r="H90" i="18"/>
  <c r="N94" i="18"/>
  <c r="H94" i="18"/>
  <c r="W82" i="17"/>
  <c r="M98" i="18" s="1"/>
  <c r="H98" i="18"/>
  <c r="V92" i="17"/>
  <c r="L108" i="18" s="1"/>
  <c r="H108" i="18"/>
  <c r="V96" i="17"/>
  <c r="L112" i="18" s="1"/>
  <c r="H112" i="18"/>
  <c r="V88" i="17"/>
  <c r="L104" i="18" s="1"/>
  <c r="H104" i="18"/>
  <c r="K92" i="18"/>
  <c r="H92" i="18"/>
  <c r="V84" i="17"/>
  <c r="L100" i="18" s="1"/>
  <c r="H100" i="18"/>
  <c r="U98" i="17"/>
  <c r="K114" i="18" s="1"/>
  <c r="H114" i="18"/>
  <c r="U87" i="17"/>
  <c r="K103" i="18" s="1"/>
  <c r="H103" i="18"/>
  <c r="N91" i="18"/>
  <c r="H91" i="18"/>
  <c r="K95" i="18"/>
  <c r="H95" i="18"/>
  <c r="W83" i="17"/>
  <c r="M99" i="18" s="1"/>
  <c r="H99" i="18"/>
  <c r="X86" i="17"/>
  <c r="N102" i="18" s="1"/>
  <c r="H102" i="18"/>
  <c r="U89" i="17"/>
  <c r="K105" i="18" s="1"/>
  <c r="H105" i="18"/>
  <c r="U94" i="17"/>
  <c r="K110" i="18" s="1"/>
  <c r="H110" i="18"/>
  <c r="X90" i="17"/>
  <c r="N106" i="18" s="1"/>
  <c r="H106" i="18"/>
  <c r="W49" i="17"/>
  <c r="M46" i="18" s="1"/>
  <c r="H46" i="18"/>
  <c r="X59" i="17"/>
  <c r="N56" i="18" s="1"/>
  <c r="H56" i="18"/>
  <c r="X53" i="17"/>
  <c r="N50" i="18" s="1"/>
  <c r="H50" i="18"/>
  <c r="W43" i="17"/>
  <c r="M40" i="18" s="1"/>
  <c r="H40" i="18"/>
  <c r="W51" i="17"/>
  <c r="M48" i="18" s="1"/>
  <c r="H48" i="18"/>
  <c r="W58" i="17"/>
  <c r="M55" i="18" s="1"/>
  <c r="H55" i="18"/>
  <c r="W61" i="17"/>
  <c r="M58" i="18" s="1"/>
  <c r="H58" i="18"/>
  <c r="X39" i="17"/>
  <c r="N36" i="18" s="1"/>
  <c r="H36" i="18"/>
  <c r="W45" i="17"/>
  <c r="M42" i="18" s="1"/>
  <c r="H42" i="18"/>
  <c r="V55" i="17"/>
  <c r="L52" i="18" s="1"/>
  <c r="H52" i="18"/>
  <c r="V40" i="17"/>
  <c r="L37" i="18" s="1"/>
  <c r="H37" i="18"/>
  <c r="V60" i="17"/>
  <c r="L57" i="18" s="1"/>
  <c r="H57" i="18"/>
  <c r="V62" i="17"/>
  <c r="L59" i="18" s="1"/>
  <c r="H59" i="18"/>
  <c r="W52" i="17"/>
  <c r="M49" i="18" s="1"/>
  <c r="H49" i="18"/>
  <c r="U46" i="17"/>
  <c r="K43" i="18" s="1"/>
  <c r="H43" i="18"/>
  <c r="W47" i="17"/>
  <c r="M44" i="18" s="1"/>
  <c r="H44" i="18"/>
  <c r="U44" i="17"/>
  <c r="K41" i="18" s="1"/>
  <c r="H41" i="18"/>
  <c r="V48" i="17"/>
  <c r="L45" i="18" s="1"/>
  <c r="H45" i="18"/>
  <c r="V57" i="17"/>
  <c r="L54" i="18" s="1"/>
  <c r="H54" i="18"/>
  <c r="V63" i="17"/>
  <c r="L60" i="18" s="1"/>
  <c r="H60" i="18"/>
  <c r="V50" i="17"/>
  <c r="L47" i="18" s="1"/>
  <c r="H47" i="18"/>
  <c r="W54" i="17"/>
  <c r="M51" i="18" s="1"/>
  <c r="H51" i="18"/>
  <c r="V41" i="17"/>
  <c r="L38" i="18" s="1"/>
  <c r="H38" i="18"/>
  <c r="W56" i="17"/>
  <c r="M53" i="18" s="1"/>
  <c r="H53" i="18"/>
  <c r="V47" i="17" l="1"/>
  <c r="L44" i="18" s="1"/>
  <c r="W39" i="17"/>
  <c r="M36" i="18" s="1"/>
  <c r="X58" i="17"/>
  <c r="N55" i="18" s="1"/>
  <c r="U83" i="17"/>
  <c r="K99" i="18" s="1"/>
  <c r="N90" i="18"/>
  <c r="N93" i="18"/>
  <c r="K91" i="18"/>
  <c r="N92" i="18"/>
  <c r="M90" i="18"/>
  <c r="K90" i="18"/>
  <c r="X98" i="17"/>
  <c r="N114" i="18" s="1"/>
  <c r="M92" i="18"/>
  <c r="K93" i="18"/>
  <c r="X93" i="17"/>
  <c r="N109" i="18" s="1"/>
  <c r="W85" i="17"/>
  <c r="M101" i="18" s="1"/>
  <c r="X83" i="17"/>
  <c r="N99" i="18" s="1"/>
  <c r="X89" i="17"/>
  <c r="N105" i="18" s="1"/>
  <c r="U96" i="17"/>
  <c r="K112" i="18" s="1"/>
  <c r="X60" i="17"/>
  <c r="N57" i="18" s="1"/>
  <c r="X52" i="17"/>
  <c r="N49" i="18" s="1"/>
  <c r="V52" i="17"/>
  <c r="L49" i="18" s="1"/>
  <c r="V54" i="17"/>
  <c r="L51" i="18" s="1"/>
  <c r="X94" i="17"/>
  <c r="N110" i="18" s="1"/>
  <c r="K94" i="18"/>
  <c r="X44" i="17"/>
  <c r="N41" i="18" s="1"/>
  <c r="U62" i="17"/>
  <c r="K59" i="18" s="1"/>
  <c r="X41" i="17"/>
  <c r="N38" i="18" s="1"/>
  <c r="V44" i="17"/>
  <c r="L41" i="18" s="1"/>
  <c r="U50" i="17"/>
  <c r="K47" i="18" s="1"/>
  <c r="N95" i="18"/>
  <c r="U85" i="17"/>
  <c r="K101" i="18" s="1"/>
  <c r="L91" i="18"/>
  <c r="X82" i="17"/>
  <c r="N98" i="18" s="1"/>
  <c r="V98" i="17"/>
  <c r="L114" i="18" s="1"/>
  <c r="U90" i="17"/>
  <c r="K106" i="18" s="1"/>
  <c r="U82" i="17"/>
  <c r="K98" i="18" s="1"/>
  <c r="W96" i="17"/>
  <c r="M112" i="18" s="1"/>
  <c r="X56" i="17"/>
  <c r="N53" i="18" s="1"/>
  <c r="V49" i="17"/>
  <c r="L46" i="18" s="1"/>
  <c r="U53" i="17"/>
  <c r="K50" i="18" s="1"/>
  <c r="X40" i="17"/>
  <c r="N37" i="18" s="1"/>
  <c r="X57" i="17"/>
  <c r="N54" i="18" s="1"/>
  <c r="W41" i="17"/>
  <c r="M38" i="18" s="1"/>
  <c r="V45" i="17"/>
  <c r="L42" i="18" s="1"/>
  <c r="X51" i="17"/>
  <c r="N48" i="18" s="1"/>
  <c r="V61" i="17"/>
  <c r="L58" i="18" s="1"/>
  <c r="X49" i="17"/>
  <c r="N46" i="18" s="1"/>
  <c r="W53" i="17"/>
  <c r="M50" i="18" s="1"/>
  <c r="U40" i="17"/>
  <c r="K37" i="18" s="1"/>
  <c r="U61" i="17"/>
  <c r="K58" i="18" s="1"/>
  <c r="V46" i="17"/>
  <c r="L43" i="18" s="1"/>
  <c r="W62" i="17"/>
  <c r="M59" i="18" s="1"/>
  <c r="X50" i="17"/>
  <c r="N47" i="18" s="1"/>
  <c r="X46" i="17"/>
  <c r="N43" i="18" s="1"/>
  <c r="U45" i="17"/>
  <c r="K42" i="18" s="1"/>
  <c r="W46" i="17"/>
  <c r="M43" i="18" s="1"/>
  <c r="W44" i="17"/>
  <c r="M41" i="18" s="1"/>
  <c r="X62" i="17"/>
  <c r="N59" i="18" s="1"/>
  <c r="U49" i="17"/>
  <c r="K46" i="18" s="1"/>
  <c r="U57" i="17"/>
  <c r="K54" i="18" s="1"/>
  <c r="V53" i="17"/>
  <c r="L50" i="18" s="1"/>
  <c r="W50" i="17"/>
  <c r="M47" i="18" s="1"/>
  <c r="W40" i="17"/>
  <c r="M37" i="18" s="1"/>
  <c r="W57" i="17"/>
  <c r="M54" i="18" s="1"/>
  <c r="U41" i="17"/>
  <c r="K38" i="18" s="1"/>
  <c r="X61" i="17"/>
  <c r="N58" i="18" s="1"/>
  <c r="U51" i="17"/>
  <c r="K48" i="18" s="1"/>
  <c r="X45" i="17"/>
  <c r="N42" i="18" s="1"/>
  <c r="V51" i="17"/>
  <c r="L48" i="18" s="1"/>
  <c r="K36" i="18"/>
  <c r="V58" i="17"/>
  <c r="L55" i="18" s="1"/>
  <c r="U48" i="17"/>
  <c r="K45" i="18" s="1"/>
  <c r="U63" i="17"/>
  <c r="K60" i="18" s="1"/>
  <c r="X63" i="17"/>
  <c r="N60" i="18" s="1"/>
  <c r="X47" i="17"/>
  <c r="N44" i="18" s="1"/>
  <c r="W55" i="17"/>
  <c r="M52" i="18" s="1"/>
  <c r="X48" i="17"/>
  <c r="N45" i="18" s="1"/>
  <c r="X54" i="17"/>
  <c r="N51" i="18" s="1"/>
  <c r="X43" i="17"/>
  <c r="N40" i="18" s="1"/>
  <c r="X97" i="17"/>
  <c r="N113" i="18" s="1"/>
  <c r="W88" i="17"/>
  <c r="M104" i="18" s="1"/>
  <c r="V91" i="17"/>
  <c r="L107" i="18" s="1"/>
  <c r="W94" i="17"/>
  <c r="M110" i="18" s="1"/>
  <c r="K96" i="18"/>
  <c r="W87" i="17"/>
  <c r="M103" i="18" s="1"/>
  <c r="V81" i="17"/>
  <c r="L97" i="18" s="1"/>
  <c r="U92" i="17"/>
  <c r="K108" i="18" s="1"/>
  <c r="X84" i="17"/>
  <c r="N100" i="18" s="1"/>
  <c r="U81" i="17"/>
  <c r="K97" i="18" s="1"/>
  <c r="W92" i="17"/>
  <c r="M108" i="18" s="1"/>
  <c r="X87" i="17"/>
  <c r="N103" i="18" s="1"/>
  <c r="N96" i="18"/>
  <c r="V94" i="17"/>
  <c r="L110" i="18" s="1"/>
  <c r="W86" i="17"/>
  <c r="M102" i="18" s="1"/>
  <c r="V97" i="17"/>
  <c r="L113" i="18" s="1"/>
  <c r="W81" i="17"/>
  <c r="M97" i="18" s="1"/>
  <c r="W91" i="17"/>
  <c r="M107" i="18" s="1"/>
  <c r="M95" i="18"/>
  <c r="M96" i="18"/>
  <c r="V87" i="17"/>
  <c r="L103" i="18" s="1"/>
  <c r="M94" i="18"/>
  <c r="V86" i="17"/>
  <c r="L102" i="18" s="1"/>
  <c r="U97" i="17"/>
  <c r="K113" i="18" s="1"/>
  <c r="W84" i="17"/>
  <c r="M100" i="18" s="1"/>
  <c r="U84" i="17"/>
  <c r="K100" i="18" s="1"/>
  <c r="X91" i="17"/>
  <c r="N107" i="18" s="1"/>
  <c r="L95" i="18"/>
  <c r="L94" i="18"/>
  <c r="U86" i="17"/>
  <c r="K102" i="18" s="1"/>
  <c r="X92" i="17"/>
  <c r="N108" i="18" s="1"/>
  <c r="X88" i="17"/>
  <c r="N104" i="18" s="1"/>
  <c r="U88" i="17"/>
  <c r="K104" i="18" s="1"/>
  <c r="X85" i="17"/>
  <c r="N101" i="18" s="1"/>
  <c r="L93" i="18"/>
  <c r="V83" i="17"/>
  <c r="L99" i="18" s="1"/>
  <c r="M91" i="18"/>
  <c r="W90" i="17"/>
  <c r="M106" i="18" s="1"/>
  <c r="X96" i="17"/>
  <c r="N112" i="18" s="1"/>
  <c r="V93" i="17"/>
  <c r="L109" i="18" s="1"/>
  <c r="L92" i="18"/>
  <c r="V82" i="17"/>
  <c r="L98" i="18" s="1"/>
  <c r="V89" i="17"/>
  <c r="L105" i="18" s="1"/>
  <c r="U93" i="17"/>
  <c r="K109" i="18" s="1"/>
  <c r="W98" i="17"/>
  <c r="M114" i="18" s="1"/>
  <c r="W89" i="17"/>
  <c r="M105" i="18" s="1"/>
  <c r="V90" i="17"/>
  <c r="L106" i="18" s="1"/>
  <c r="V39" i="17"/>
  <c r="L36" i="18" s="1"/>
  <c r="V59" i="17"/>
  <c r="L56" i="18" s="1"/>
  <c r="W48" i="17"/>
  <c r="M45" i="18" s="1"/>
  <c r="U59" i="17"/>
  <c r="K56" i="18" s="1"/>
  <c r="U60" i="17"/>
  <c r="K57" i="18" s="1"/>
  <c r="U52" i="17"/>
  <c r="K49" i="18" s="1"/>
  <c r="U58" i="17"/>
  <c r="K55" i="18" s="1"/>
  <c r="V43" i="17"/>
  <c r="L40" i="18" s="1"/>
  <c r="V56" i="17"/>
  <c r="L53" i="18" s="1"/>
  <c r="W63" i="17"/>
  <c r="M60" i="18" s="1"/>
  <c r="W59" i="17"/>
  <c r="M56" i="18" s="1"/>
  <c r="W60" i="17"/>
  <c r="M57" i="18" s="1"/>
  <c r="U54" i="17"/>
  <c r="K51" i="18" s="1"/>
  <c r="U43" i="17"/>
  <c r="K40" i="18" s="1"/>
  <c r="U47" i="17"/>
  <c r="K44" i="18" s="1"/>
  <c r="U56" i="17"/>
  <c r="K53" i="18" s="1"/>
  <c r="U55" i="17"/>
  <c r="K52" i="18" s="1"/>
  <c r="X55" i="17"/>
  <c r="N52" i="18" s="1"/>
  <c r="E62" i="18" l="1"/>
  <c r="L64" i="17"/>
  <c r="E31" i="18"/>
  <c r="E28" i="18"/>
  <c r="E25" i="18"/>
  <c r="E22" i="18"/>
  <c r="E27" i="18"/>
  <c r="E24" i="18"/>
  <c r="E21" i="18"/>
  <c r="E18" i="18"/>
  <c r="E30" i="18"/>
  <c r="E23" i="18"/>
  <c r="E20" i="18"/>
  <c r="L29" i="17"/>
  <c r="M29" i="17" s="1"/>
  <c r="R29" i="17" s="1"/>
  <c r="E26" i="18"/>
  <c r="L27" i="17"/>
  <c r="M27" i="17" s="1"/>
  <c r="R27" i="17" s="1"/>
  <c r="E19" i="18"/>
  <c r="E29" i="18"/>
  <c r="L26" i="17"/>
  <c r="M26" i="17" s="1"/>
  <c r="R26" i="17" s="1"/>
  <c r="E17" i="18"/>
  <c r="L21" i="17"/>
  <c r="M21" i="17" s="1"/>
  <c r="R21" i="17" s="1"/>
  <c r="L30" i="17"/>
  <c r="M30" i="17" s="1"/>
  <c r="R30" i="17" s="1"/>
  <c r="L31" i="17"/>
  <c r="M31" i="17" s="1"/>
  <c r="R31" i="17" s="1"/>
  <c r="H28" i="18" s="1"/>
  <c r="L25" i="17"/>
  <c r="M25" i="17" s="1"/>
  <c r="R25" i="17" s="1"/>
  <c r="L34" i="17"/>
  <c r="M34" i="17" s="1"/>
  <c r="R34" i="17" s="1"/>
  <c r="L22" i="17"/>
  <c r="M22" i="17" s="1"/>
  <c r="R22" i="17" s="1"/>
  <c r="L33" i="17"/>
  <c r="M33" i="17" s="1"/>
  <c r="R33" i="17" s="1"/>
  <c r="T33" i="17" s="1"/>
  <c r="L24" i="17"/>
  <c r="M24" i="17" s="1"/>
  <c r="R24" i="17" s="1"/>
  <c r="L28" i="17"/>
  <c r="M28" i="17" s="1"/>
  <c r="R28" i="17" s="1"/>
  <c r="H25" i="18" s="1"/>
  <c r="L32" i="17"/>
  <c r="M32" i="17" s="1"/>
  <c r="R32" i="17" s="1"/>
  <c r="L20" i="17"/>
  <c r="M20" i="17" s="1"/>
  <c r="R20" i="17" s="1"/>
  <c r="L23" i="17"/>
  <c r="M23" i="17" s="1"/>
  <c r="R23" i="17" s="1"/>
  <c r="T28" i="17" l="1"/>
  <c r="U28" i="17" s="1"/>
  <c r="K25" i="18" s="1"/>
  <c r="H30" i="18"/>
  <c r="T31" i="17"/>
  <c r="X31" i="17" s="1"/>
  <c r="N28" i="18" s="1"/>
  <c r="V33" i="17"/>
  <c r="L30" i="18" s="1"/>
  <c r="U33" i="17"/>
  <c r="K30" i="18" s="1"/>
  <c r="X33" i="17"/>
  <c r="N30" i="18" s="1"/>
  <c r="W33" i="17"/>
  <c r="M30" i="18" s="1"/>
  <c r="T32" i="17"/>
  <c r="H29" i="18"/>
  <c r="T24" i="17"/>
  <c r="H21" i="18"/>
  <c r="H26" i="18"/>
  <c r="T29" i="17"/>
  <c r="T30" i="17"/>
  <c r="H27" i="18"/>
  <c r="H18" i="18"/>
  <c r="T21" i="17"/>
  <c r="H20" i="18"/>
  <c r="T23" i="17"/>
  <c r="H17" i="18"/>
  <c r="T20" i="17"/>
  <c r="T34" i="17"/>
  <c r="H31" i="18"/>
  <c r="H24" i="18"/>
  <c r="T27" i="17"/>
  <c r="H22" i="18"/>
  <c r="T25" i="17"/>
  <c r="T26" i="17"/>
  <c r="H23" i="18"/>
  <c r="H19" i="18"/>
  <c r="T22" i="17"/>
  <c r="W31" i="17" l="1"/>
  <c r="M28" i="18" s="1"/>
  <c r="X28" i="17"/>
  <c r="N25" i="18" s="1"/>
  <c r="U31" i="17"/>
  <c r="K28" i="18" s="1"/>
  <c r="V31" i="17"/>
  <c r="L28" i="18" s="1"/>
  <c r="W28" i="17"/>
  <c r="M25" i="18" s="1"/>
  <c r="V28" i="17"/>
  <c r="L25" i="18" s="1"/>
  <c r="X34" i="17"/>
  <c r="N31" i="18" s="1"/>
  <c r="W34" i="17"/>
  <c r="M31" i="18" s="1"/>
  <c r="U34" i="17"/>
  <c r="K31" i="18" s="1"/>
  <c r="V34" i="17"/>
  <c r="L31" i="18" s="1"/>
  <c r="W30" i="17"/>
  <c r="M27" i="18" s="1"/>
  <c r="V30" i="17"/>
  <c r="L27" i="18" s="1"/>
  <c r="X30" i="17"/>
  <c r="N27" i="18" s="1"/>
  <c r="U30" i="17"/>
  <c r="K27" i="18" s="1"/>
  <c r="W24" i="17"/>
  <c r="M21" i="18" s="1"/>
  <c r="U24" i="17"/>
  <c r="K21" i="18" s="1"/>
  <c r="V24" i="17"/>
  <c r="L21" i="18" s="1"/>
  <c r="X24" i="17"/>
  <c r="N21" i="18" s="1"/>
  <c r="U27" i="17"/>
  <c r="K24" i="18" s="1"/>
  <c r="W27" i="17"/>
  <c r="M24" i="18" s="1"/>
  <c r="X27" i="17"/>
  <c r="N24" i="18" s="1"/>
  <c r="V27" i="17"/>
  <c r="L24" i="18" s="1"/>
  <c r="V20" i="17"/>
  <c r="L17" i="18" s="1"/>
  <c r="X20" i="17"/>
  <c r="N17" i="18" s="1"/>
  <c r="W20" i="17"/>
  <c r="M17" i="18" s="1"/>
  <c r="U20" i="17"/>
  <c r="K17" i="18" s="1"/>
  <c r="W21" i="17"/>
  <c r="M18" i="18" s="1"/>
  <c r="U21" i="17"/>
  <c r="K18" i="18" s="1"/>
  <c r="X21" i="17"/>
  <c r="N18" i="18" s="1"/>
  <c r="V21" i="17"/>
  <c r="L18" i="18" s="1"/>
  <c r="V29" i="17"/>
  <c r="L26" i="18" s="1"/>
  <c r="U29" i="17"/>
  <c r="K26" i="18" s="1"/>
  <c r="X29" i="17"/>
  <c r="N26" i="18" s="1"/>
  <c r="W29" i="17"/>
  <c r="M26" i="18" s="1"/>
  <c r="U26" i="17"/>
  <c r="K23" i="18" s="1"/>
  <c r="W26" i="17"/>
  <c r="M23" i="18" s="1"/>
  <c r="X26" i="17"/>
  <c r="N23" i="18" s="1"/>
  <c r="V26" i="17"/>
  <c r="L23" i="18" s="1"/>
  <c r="U32" i="17"/>
  <c r="K29" i="18" s="1"/>
  <c r="X32" i="17"/>
  <c r="N29" i="18" s="1"/>
  <c r="W32" i="17"/>
  <c r="M29" i="18" s="1"/>
  <c r="V32" i="17"/>
  <c r="L29" i="18" s="1"/>
  <c r="W22" i="17"/>
  <c r="M19" i="18" s="1"/>
  <c r="V22" i="17"/>
  <c r="L19" i="18" s="1"/>
  <c r="X22" i="17"/>
  <c r="N19" i="18" s="1"/>
  <c r="U22" i="17"/>
  <c r="K19" i="18" s="1"/>
  <c r="W25" i="17"/>
  <c r="M22" i="18" s="1"/>
  <c r="U25" i="17"/>
  <c r="K22" i="18" s="1"/>
  <c r="X25" i="17"/>
  <c r="N22" i="18" s="1"/>
  <c r="V25" i="17"/>
  <c r="L22" i="18" s="1"/>
  <c r="U23" i="17"/>
  <c r="K20" i="18" s="1"/>
  <c r="V23" i="17"/>
  <c r="L20" i="18" s="1"/>
  <c r="X23" i="17"/>
  <c r="N20" i="18" s="1"/>
  <c r="W23" i="17"/>
  <c r="M20" i="18" s="1"/>
  <c r="K10" i="17"/>
  <c r="L10" i="17" s="1"/>
  <c r="L35" i="17"/>
  <c r="M35" i="17" s="1"/>
  <c r="R35" i="17" s="1"/>
  <c r="E32" i="18"/>
  <c r="E8" i="18" s="1"/>
  <c r="H32" i="18" l="1"/>
  <c r="T35" i="17"/>
  <c r="V35" i="17" l="1"/>
  <c r="L32" i="18" s="1"/>
  <c r="W35" i="17"/>
  <c r="M32" i="18" s="1"/>
  <c r="U35" i="17"/>
  <c r="K32" i="18" s="1"/>
  <c r="X35" i="17"/>
  <c r="N32" i="18" s="1"/>
</calcChain>
</file>

<file path=xl/sharedStrings.xml><?xml version="1.0" encoding="utf-8"?>
<sst xmlns="http://schemas.openxmlformats.org/spreadsheetml/2006/main" count="1501" uniqueCount="1241">
  <si>
    <t>Назва суду</t>
  </si>
  <si>
    <t>РЕЙТИНГ СУДУ</t>
  </si>
  <si>
    <t>№ з/п</t>
  </si>
  <si>
    <t>Місцеві господарські суди</t>
  </si>
  <si>
    <t>ВВС</t>
  </si>
  <si>
    <t>ЧС</t>
  </si>
  <si>
    <t>АА</t>
  </si>
  <si>
    <t>АВ</t>
  </si>
  <si>
    <t>ВВ</t>
  </si>
  <si>
    <t>ВА</t>
  </si>
  <si>
    <t>од.</t>
  </si>
  <si>
    <t>Вхідні справи</t>
  </si>
  <si>
    <t>Вирішені справи</t>
  </si>
  <si>
    <t>Невирішені справи</t>
  </si>
  <si>
    <t>%</t>
  </si>
  <si>
    <t>днів</t>
  </si>
  <si>
    <t>осіб</t>
  </si>
  <si>
    <t>ВВС+ЧС</t>
  </si>
  <si>
    <t>ЕВ+П</t>
  </si>
  <si>
    <t>Продуктив-ність (П)</t>
  </si>
  <si>
    <t>Ефективність витрат (ЕВ)</t>
  </si>
  <si>
    <t>Відсоток вирішених справ (ВВС)</t>
  </si>
  <si>
    <t>Апеляційні загальні суди</t>
  </si>
  <si>
    <t>Апеляційні господарські суди</t>
  </si>
  <si>
    <t>V</t>
  </si>
  <si>
    <t>Апеляційні адміністративні суди</t>
  </si>
  <si>
    <t>Місцеві адміністративні суди</t>
  </si>
  <si>
    <t>Модельні показники</t>
  </si>
  <si>
    <t>Відхилення від модельного показника</t>
  </si>
  <si>
    <t>1=A</t>
  </si>
  <si>
    <t>2=B</t>
  </si>
  <si>
    <t>10=A</t>
  </si>
  <si>
    <t>20=B</t>
  </si>
  <si>
    <t>Середньооблікова чисельність суддів</t>
  </si>
  <si>
    <t>Кількість розглянутих справ</t>
  </si>
  <si>
    <t>Видатки державного бюджеету</t>
  </si>
  <si>
    <t>Рейтинги судів</t>
  </si>
  <si>
    <t>Ефективність виористання трудових ресурсів</t>
  </si>
  <si>
    <t>І</t>
  </si>
  <si>
    <t>тис. грн</t>
  </si>
  <si>
    <t>ІІІ</t>
  </si>
  <si>
    <t>ІV</t>
  </si>
  <si>
    <t>ІІ</t>
  </si>
  <si>
    <t>Дніпропетровський апеляційний господарський суд</t>
  </si>
  <si>
    <t>Донецький апеляційний господарський суд</t>
  </si>
  <si>
    <t>Київський апеляційний господарський суд</t>
  </si>
  <si>
    <t>Львівський апеляційний господарський суд</t>
  </si>
  <si>
    <t>Одеський апеляційний господарський суд</t>
  </si>
  <si>
    <t>Харківський апеляційний господарський суд</t>
  </si>
  <si>
    <t>Господарський суд Вінницької області</t>
  </si>
  <si>
    <t>Господарський суд Волинської області</t>
  </si>
  <si>
    <t>Господарський суд Дніпропетровської області</t>
  </si>
  <si>
    <t>Господарський суд Донецької області</t>
  </si>
  <si>
    <t>Господарський суд Житомирської області</t>
  </si>
  <si>
    <t>Господарський суд Закарпатської області</t>
  </si>
  <si>
    <t>Господарський суд Запорізької області</t>
  </si>
  <si>
    <t>Господарський суд Івано-Франківської області</t>
  </si>
  <si>
    <t>Господарський суд Київської області</t>
  </si>
  <si>
    <t>Господарський суд Кіровоградської області</t>
  </si>
  <si>
    <t>Господарський суд Луганської області</t>
  </si>
  <si>
    <t>Господарський суд Львівської області</t>
  </si>
  <si>
    <t>Господарський суд Миколаївської області</t>
  </si>
  <si>
    <t>Господарський суд міста Києва</t>
  </si>
  <si>
    <t>Господарський суд Одеської області</t>
  </si>
  <si>
    <t>Господарський суд Полтавської області</t>
  </si>
  <si>
    <t>Господарський суд Рівненської області</t>
  </si>
  <si>
    <t>Господарський суд Сумської області</t>
  </si>
  <si>
    <t>Господарський суд Тернопільської області</t>
  </si>
  <si>
    <t>Господарський суд Харківської області</t>
  </si>
  <si>
    <t>Господарський суд Херсонської області</t>
  </si>
  <si>
    <t>Господарський суд Хмельницької області</t>
  </si>
  <si>
    <t>Господарський суд Черкаської області</t>
  </si>
  <si>
    <t>Господарський суд Чернівецької області</t>
  </si>
  <si>
    <t>Господарський суд Чернігівської області</t>
  </si>
  <si>
    <t>Вінницький апеляційний адміністративний суд</t>
  </si>
  <si>
    <t>Житомирський апеляційний адміністративний суд</t>
  </si>
  <si>
    <t>Вінницький окружний адміністративний суд</t>
  </si>
  <si>
    <t>Волинський окружний адміністративний суд</t>
  </si>
  <si>
    <t>Дніпропетровський окружний адміністративний суд</t>
  </si>
  <si>
    <t>Донецький окружний адміністративний суд</t>
  </si>
  <si>
    <t>Житомирський окружний адміністративний суд</t>
  </si>
  <si>
    <t>Закарпатський окружний адміністративний суд</t>
  </si>
  <si>
    <t>Запорізький окружний адміністративний суд</t>
  </si>
  <si>
    <t>Івано-Франківський окружний адміністративний суд</t>
  </si>
  <si>
    <t>Київський окружний адміністративний суд</t>
  </si>
  <si>
    <t>Кіровоградський окружний адміністративний суд</t>
  </si>
  <si>
    <t>Луганський окружний адміністративний суд</t>
  </si>
  <si>
    <t>Львівський окружний адміністративний суд</t>
  </si>
  <si>
    <t>Миколаївський окружний адміністративний суд</t>
  </si>
  <si>
    <t>Одеський окружний адміністративний суд</t>
  </si>
  <si>
    <t>Окружний адміністративний суд міста Києва</t>
  </si>
  <si>
    <t>Полтавський окружний адміністративний суд</t>
  </si>
  <si>
    <t>Рівненський окружний адміністративний суд</t>
  </si>
  <si>
    <t>Сумський окружний адміністративний суд</t>
  </si>
  <si>
    <t>Тернопільський окружний адміністративний суд</t>
  </si>
  <si>
    <t>Харківський окружний адміністративний суд</t>
  </si>
  <si>
    <t>Херсонський окружний адміністративний суд</t>
  </si>
  <si>
    <t>Хмельницький окружний адміністративний суд</t>
  </si>
  <si>
    <t>Черкаський окружний адміністративний суд</t>
  </si>
  <si>
    <t>Чернівецький окружний адміністративний суд</t>
  </si>
  <si>
    <t>Чернігівський окружний адміністративний суд</t>
  </si>
  <si>
    <t>Разом МЗС</t>
  </si>
  <si>
    <t>Разом ГС</t>
  </si>
  <si>
    <t>Разом ОАС</t>
  </si>
  <si>
    <t>Разом АС</t>
  </si>
  <si>
    <t>Разом ААС</t>
  </si>
  <si>
    <t>Разом АГС</t>
  </si>
  <si>
    <t>Ефективність використання коштів державного бюджету</t>
  </si>
  <si>
    <t>тис.грн</t>
  </si>
  <si>
    <t>Час очікування розгляду справи (ЧС)</t>
  </si>
  <si>
    <t>Східний АГС</t>
  </si>
  <si>
    <t>Центральний АГС</t>
  </si>
  <si>
    <t>Південно-західний АГС</t>
  </si>
  <si>
    <t>Північний АГС</t>
  </si>
  <si>
    <t>Північно-західний АГС</t>
  </si>
  <si>
    <t>Західний АГС</t>
  </si>
  <si>
    <t>Перший апеляційний адміністративний суд (м. Донецьк)</t>
  </si>
  <si>
    <t>Другий апеляційний адміністративний суд (м. Харків)</t>
  </si>
  <si>
    <t>Третій апеляційний адміністративний суд (м. Дніпро)</t>
  </si>
  <si>
    <t>П'ятий апеляційний адміністративний суд (м. Одеса)</t>
  </si>
  <si>
    <t>Шостий апеляційний адміністративний суд (м. Київ)</t>
  </si>
  <si>
    <t>Сьомий апеляційний адміністративний суд (м. Вінниця)</t>
  </si>
  <si>
    <t>Восьмий апеляційний адміністративний суд (м. Львів)</t>
  </si>
  <si>
    <t>2019 рік</t>
  </si>
  <si>
    <t>Бершадський окружний суд</t>
  </si>
  <si>
    <t>Вінницький окружний суд</t>
  </si>
  <si>
    <t>Гайсинський окружний суд</t>
  </si>
  <si>
    <t>Жмеринський окружний суд</t>
  </si>
  <si>
    <t>Іллінецький окружний суд</t>
  </si>
  <si>
    <t>Козятинський окружний суд</t>
  </si>
  <si>
    <t>Крижопільський окружний суд</t>
  </si>
  <si>
    <t>Могилів-Подільський окружний суд</t>
  </si>
  <si>
    <t>Немирівський окружний суд</t>
  </si>
  <si>
    <t>Хмільницький окружний суд</t>
  </si>
  <si>
    <t>Шаргородський окружний суд</t>
  </si>
  <si>
    <t>Ямпільський окружний суд</t>
  </si>
  <si>
    <t>Володимир-Волинський окружний суд</t>
  </si>
  <si>
    <t>Горохівський окружний суд</t>
  </si>
  <si>
    <t>Ковельський окружний суд</t>
  </si>
  <si>
    <t>Луцький окружний суд</t>
  </si>
  <si>
    <t>Любомльський окружний суд</t>
  </si>
  <si>
    <t>Маневицький окружний суд</t>
  </si>
  <si>
    <t>Нововолинський окружний суд</t>
  </si>
  <si>
    <t>Верхньодніпровський окружний суд</t>
  </si>
  <si>
    <t>Нікопольський окружний суд</t>
  </si>
  <si>
    <t>Петропавлівський окружний суд</t>
  </si>
  <si>
    <t>Перший окружний суд міста Дніпра</t>
  </si>
  <si>
    <t>Другий окружний суд міста Дніпра</t>
  </si>
  <si>
    <t>Третій окружний суд міста Дніпра</t>
  </si>
  <si>
    <t>Четвертий окружний суд міста Дніпра</t>
  </si>
  <si>
    <t>Перший окружний суд міста Кривого Рогу</t>
  </si>
  <si>
    <t>Другий окружний суд міста Кривого Рогу</t>
  </si>
  <si>
    <t>Третій окружний суд міста Кривого Рогу</t>
  </si>
  <si>
    <t>Четвертий окружний суд міста Кривого Рогу</t>
  </si>
  <si>
    <t>Бойківський окружний суд</t>
  </si>
  <si>
    <t>Єнакіївський окружний суд</t>
  </si>
  <si>
    <t>Макіївський окружний суд</t>
  </si>
  <si>
    <t>Окружний суд міста Горлівки</t>
  </si>
  <si>
    <t>Харцизький окружний суд</t>
  </si>
  <si>
    <t>Шахтарський окружний суд</t>
  </si>
  <si>
    <t>Перший окружний суд міста Донецька</t>
  </si>
  <si>
    <t>Другий окружний суд міста Донецька</t>
  </si>
  <si>
    <t>Третій окружний суд міста Донецька</t>
  </si>
  <si>
    <t>Берегівський окружний суд</t>
  </si>
  <si>
    <t>Міжгірський окружний суд</t>
  </si>
  <si>
    <t>Мукачівський окружний суд</t>
  </si>
  <si>
    <t>Перечинський окружний суд</t>
  </si>
  <si>
    <t>Тячівський окружний суд</t>
  </si>
  <si>
    <t>Ужгородський окружний суд</t>
  </si>
  <si>
    <t>Хустський окружний суд</t>
  </si>
  <si>
    <t>Бердянський окружний суд</t>
  </si>
  <si>
    <t>Василівський окружний суд</t>
  </si>
  <si>
    <t>Оріхівський окружний суд</t>
  </si>
  <si>
    <t>Галицький окружний суд</t>
  </si>
  <si>
    <t>Городенківський окружний суд</t>
  </si>
  <si>
    <t>Долинський окружний суд</t>
  </si>
  <si>
    <t>Калуський окружний суд</t>
  </si>
  <si>
    <t>Коломийський окружний суд</t>
  </si>
  <si>
    <t>Косівський окружний суд</t>
  </si>
  <si>
    <t>Окружний суд міста Івано-Франківська</t>
  </si>
  <si>
    <t>Надвірнянський окружний суд</t>
  </si>
  <si>
    <t>Тлумацький окружний суд</t>
  </si>
  <si>
    <t>Білоцерківський окружний суд</t>
  </si>
  <si>
    <t>Бориспільський окружний суд</t>
  </si>
  <si>
    <t>Броварський окружний суд</t>
  </si>
  <si>
    <t>Васильківський окружний суд</t>
  </si>
  <si>
    <t>Вишгородський окружний суд</t>
  </si>
  <si>
    <t>Ірпінський окружний суд</t>
  </si>
  <si>
    <t>Кагарлицький окружний суд</t>
  </si>
  <si>
    <t>Києво-Святошинський окружний суд</t>
  </si>
  <si>
    <t>Обухівський окружний суд</t>
  </si>
  <si>
    <t>Переяслав-Хмельницький окружний суд</t>
  </si>
  <si>
    <t>Сквирський окружний суд</t>
  </si>
  <si>
    <t>Таращанський окружний суд</t>
  </si>
  <si>
    <t>Фастівський окружний суд</t>
  </si>
  <si>
    <t>Яготинський окружний суд</t>
  </si>
  <si>
    <t>Гайворонський окружний суд</t>
  </si>
  <si>
    <t>Голованівський окружний суд</t>
  </si>
  <si>
    <t>Кропивницький окружний суд</t>
  </si>
  <si>
    <t>Маловисківський окружний суд</t>
  </si>
  <si>
    <t>Новоукраїнський окружний суд</t>
  </si>
  <si>
    <t>Олександрійський окружний суд</t>
  </si>
  <si>
    <t>Світловодський окружний суд</t>
  </si>
  <si>
    <t>Алчевський окружний суд</t>
  </si>
  <si>
    <t>Біловодський окружний суд</t>
  </si>
  <si>
    <t>Довжанський окружний суд</t>
  </si>
  <si>
    <t>Кадіївський окружний суд</t>
  </si>
  <si>
    <t>Лисичанський окружний суд</t>
  </si>
  <si>
    <t>Луганський окружний суд</t>
  </si>
  <si>
    <t>Лутугинський окружний суд</t>
  </si>
  <si>
    <t>Новопсковський окружний суд</t>
  </si>
  <si>
    <t>Рубіжанський окружний суд</t>
  </si>
  <si>
    <t>Сватівський окружний суд</t>
  </si>
  <si>
    <t>Сєвєродонецький окружний суд</t>
  </si>
  <si>
    <t>Сорокинський окружний суд</t>
  </si>
  <si>
    <t>Старобільський окружний суд</t>
  </si>
  <si>
    <t>Хрустальний окружний суд</t>
  </si>
  <si>
    <t>Дрогобицький окружний суд</t>
  </si>
  <si>
    <t>Перший окружний суд міста Львова</t>
  </si>
  <si>
    <t>Другий окружний суд міста Львова</t>
  </si>
  <si>
    <t>Третій окружний суд міста Львова</t>
  </si>
  <si>
    <t>Вознесенський окружний суд</t>
  </si>
  <si>
    <t>Миколаївський окружний суд</t>
  </si>
  <si>
    <t>Первомайський окружний суд</t>
  </si>
  <si>
    <t>Снігурівський окружний суд</t>
  </si>
  <si>
    <t>Южноукраїнський окружний суд</t>
  </si>
  <si>
    <t>Перший окружний суд міста Миколаєва</t>
  </si>
  <si>
    <t>Другий окружний суд міста Миколаєва</t>
  </si>
  <si>
    <t>Арцизький окружний суд</t>
  </si>
  <si>
    <t>Балтський окружний суд</t>
  </si>
  <si>
    <t>Березівський окружний суд</t>
  </si>
  <si>
    <t>Біляївський окружний суд</t>
  </si>
  <si>
    <t>Великомихайлівський окружний суд</t>
  </si>
  <si>
    <t>Доброславський окружний суд</t>
  </si>
  <si>
    <t>Ізмаїльський окружний суд</t>
  </si>
  <si>
    <t>Подільський окружний суд</t>
  </si>
  <si>
    <t>Роздільнянський окружний суд</t>
  </si>
  <si>
    <t>Чорноморський окружний суд</t>
  </si>
  <si>
    <t>Гадяцький окружний суд</t>
  </si>
  <si>
    <t>Глобинський окружний суд</t>
  </si>
  <si>
    <t>Горішньоплавнівський окружний суд</t>
  </si>
  <si>
    <t>Диканський окружний суд</t>
  </si>
  <si>
    <t>Карлівський окружний суд</t>
  </si>
  <si>
    <t>Кобеляцький окружний суд</t>
  </si>
  <si>
    <t>Кременчуцький окружний суд</t>
  </si>
  <si>
    <t>Лубенський окружний суд</t>
  </si>
  <si>
    <t>Миргородський окружний суд</t>
  </si>
  <si>
    <t>Окружний суд міста Полтави</t>
  </si>
  <si>
    <t>Пирятинський окружний суд</t>
  </si>
  <si>
    <t>Полтавський окружний суд</t>
  </si>
  <si>
    <t>Володимирецький окружний суд</t>
  </si>
  <si>
    <t>Гощанський окружний суд</t>
  </si>
  <si>
    <t>Дубенський окружний суд</t>
  </si>
  <si>
    <t>Дубровицький окружний суд</t>
  </si>
  <si>
    <t>Здолбунівський окружний суд</t>
  </si>
  <si>
    <t>Костопільський окружний суд</t>
  </si>
  <si>
    <t>Рівненський окружний суд</t>
  </si>
  <si>
    <t>Глухівський окружний суд</t>
  </si>
  <si>
    <t>Конотопський окружний суд</t>
  </si>
  <si>
    <t>Окружний суд міста Сум</t>
  </si>
  <si>
    <t>Охтирський окружний суд</t>
  </si>
  <si>
    <t>Роменський окружний суд</t>
  </si>
  <si>
    <t>Сумський окружний суд</t>
  </si>
  <si>
    <t>Шосткинський окружний суд</t>
  </si>
  <si>
    <t>Бережанський окружний суд</t>
  </si>
  <si>
    <t>Бучацький окружний суд</t>
  </si>
  <si>
    <t>Збаразький окружний суд</t>
  </si>
  <si>
    <t>Кременецький окружний суд</t>
  </si>
  <si>
    <t>Теребовлянський окружний суд</t>
  </si>
  <si>
    <t>Тернопільський окружний суд</t>
  </si>
  <si>
    <t>Чортківський окружний суд</t>
  </si>
  <si>
    <t>Богодухівський окружний суд</t>
  </si>
  <si>
    <t>Перший окружний суд міста Харкова</t>
  </si>
  <si>
    <t>Другий окружний суд міста Харкова</t>
  </si>
  <si>
    <t>Четвертий окружний суд міста Харкова</t>
  </si>
  <si>
    <t>Голопристанський окружний суд</t>
  </si>
  <si>
    <t>Окружний суд міста Херсона</t>
  </si>
  <si>
    <t>Дунаєвецький окружний суд</t>
  </si>
  <si>
    <t>Ізяславський окружний суд</t>
  </si>
  <si>
    <t>Летичівський окружний суд</t>
  </si>
  <si>
    <t>Славутський окружний суд</t>
  </si>
  <si>
    <t>Хмельницький окружний суд</t>
  </si>
  <si>
    <t>Шепетівський окружний суд</t>
  </si>
  <si>
    <t>Ярмолинецький окружний суд</t>
  </si>
  <si>
    <t>Звенигородський окружний суд</t>
  </si>
  <si>
    <t>Золотоніський окружний суд</t>
  </si>
  <si>
    <t>Канівський окружний суд</t>
  </si>
  <si>
    <t>Корсунь-Шевченківський окружний суд</t>
  </si>
  <si>
    <t>Монастирищенський окружний суд</t>
  </si>
  <si>
    <t>Смілянський окружний суд</t>
  </si>
  <si>
    <t>Тальнівський окружний суд</t>
  </si>
  <si>
    <t>Уманський окружний суд</t>
  </si>
  <si>
    <t>Черкаський окружний суд</t>
  </si>
  <si>
    <t>Вижницький окружний суд</t>
  </si>
  <si>
    <t>Бахмацький окружний суд</t>
  </si>
  <si>
    <t>Ічнянський окружний суд</t>
  </si>
  <si>
    <t>Козелецький окружний суд</t>
  </si>
  <si>
    <t>Корюківський окружний суд</t>
  </si>
  <si>
    <t>Менський окружний суд</t>
  </si>
  <si>
    <t>Ніжинський окружний суд</t>
  </si>
  <si>
    <t>Новгород-Сіверський окружний суд</t>
  </si>
  <si>
    <t>Прилуцький окружний суд</t>
  </si>
  <si>
    <t>Ріпкинський окружний суд</t>
  </si>
  <si>
    <t>Чернігівський окружний суд</t>
  </si>
  <si>
    <t>Перший окружний суд міста Києва</t>
  </si>
  <si>
    <t>Другий окружний суд міста Києва</t>
  </si>
  <si>
    <t>Третій окружний суд міста Києва</t>
  </si>
  <si>
    <t>Четвертий окружний суд міста Києва</t>
  </si>
  <si>
    <t>Шостий окружний суд міста Києва</t>
  </si>
  <si>
    <t>АС</t>
  </si>
  <si>
    <t>ГС</t>
  </si>
  <si>
    <t>АГС</t>
  </si>
  <si>
    <t>ОАС</t>
  </si>
  <si>
    <t>ААС</t>
  </si>
  <si>
    <t>2018 рік</t>
  </si>
  <si>
    <t>№ - заг</t>
  </si>
  <si>
    <t>№ - діючі</t>
  </si>
  <si>
    <r>
      <t xml:space="preserve">Найменування суду </t>
    </r>
    <r>
      <rPr>
        <b/>
        <u/>
        <sz val="18"/>
        <color indexed="8"/>
        <rFont val="Times New Roman"/>
        <family val="1"/>
        <charset val="204"/>
      </rPr>
      <t>до</t>
    </r>
    <r>
      <rPr>
        <b/>
        <sz val="18"/>
        <color indexed="8"/>
        <rFont val="Times New Roman"/>
        <family val="1"/>
        <charset val="204"/>
      </rPr>
      <t xml:space="preserve"> оптимізації</t>
    </r>
  </si>
  <si>
    <r>
      <rPr>
        <b/>
        <sz val="11"/>
        <color theme="1"/>
        <rFont val="Times New Roman"/>
        <family val="1"/>
        <charset val="204"/>
      </rPr>
      <t>Факт.</t>
    </r>
    <r>
      <rPr>
        <sz val="11"/>
        <color theme="1"/>
        <rFont val="Times New Roman"/>
        <family val="1"/>
        <charset val="204"/>
      </rPr>
      <t xml:space="preserve"> кількість </t>
    </r>
    <r>
      <rPr>
        <sz val="11"/>
        <color rgb="FFC00000"/>
        <rFont val="Times New Roman"/>
        <family val="1"/>
        <charset val="204"/>
      </rPr>
      <t>вхідних</t>
    </r>
    <r>
      <rPr>
        <sz val="11"/>
        <color theme="1"/>
        <rFont val="Times New Roman"/>
        <family val="1"/>
        <charset val="204"/>
      </rPr>
      <t xml:space="preserve"> модел. справ </t>
    </r>
    <r>
      <rPr>
        <b/>
        <sz val="11"/>
        <color theme="1"/>
        <rFont val="Times New Roman"/>
        <family val="1"/>
        <charset val="204"/>
      </rPr>
      <t>за 2018 рік</t>
    </r>
  </si>
  <si>
    <r>
      <rPr>
        <b/>
        <sz val="11"/>
        <color theme="1"/>
        <rFont val="Times New Roman"/>
        <family val="1"/>
        <charset val="204"/>
      </rPr>
      <t>Факт.</t>
    </r>
    <r>
      <rPr>
        <sz val="11"/>
        <color theme="1"/>
        <rFont val="Times New Roman"/>
        <family val="1"/>
        <charset val="204"/>
      </rPr>
      <t xml:space="preserve"> кількість </t>
    </r>
    <r>
      <rPr>
        <sz val="11"/>
        <color rgb="FF00B050"/>
        <rFont val="Times New Roman"/>
        <family val="1"/>
        <charset val="204"/>
      </rPr>
      <t>вирішених</t>
    </r>
    <r>
      <rPr>
        <sz val="11"/>
        <color theme="1"/>
        <rFont val="Times New Roman"/>
        <family val="1"/>
        <charset val="204"/>
      </rPr>
      <t xml:space="preserve"> модел. справ </t>
    </r>
    <r>
      <rPr>
        <b/>
        <sz val="11"/>
        <color theme="1"/>
        <rFont val="Times New Roman"/>
        <family val="1"/>
        <charset val="204"/>
      </rPr>
      <t>за 2018 рік</t>
    </r>
  </si>
  <si>
    <r>
      <rPr>
        <b/>
        <sz val="11"/>
        <color theme="1"/>
        <rFont val="Times New Roman"/>
        <family val="1"/>
        <charset val="204"/>
      </rPr>
      <t>Факт.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7030A0"/>
        <rFont val="Times New Roman"/>
        <family val="1"/>
        <charset val="204"/>
      </rPr>
      <t>залишок невирішених</t>
    </r>
    <r>
      <rPr>
        <sz val="11"/>
        <color theme="1"/>
        <rFont val="Times New Roman"/>
        <family val="1"/>
        <charset val="204"/>
      </rPr>
      <t xml:space="preserve"> модел. справ </t>
    </r>
    <r>
      <rPr>
        <b/>
        <sz val="11"/>
        <color theme="1"/>
        <rFont val="Times New Roman"/>
        <family val="1"/>
        <charset val="204"/>
      </rPr>
      <t>на 01.01.19</t>
    </r>
  </si>
  <si>
    <t>Найменування суду, що ліквідується</t>
  </si>
  <si>
    <r>
      <t xml:space="preserve">Середньооблікова чисельність </t>
    </r>
    <r>
      <rPr>
        <sz val="11"/>
        <color rgb="FF0000FF"/>
        <rFont val="Times New Roman"/>
        <family val="1"/>
        <charset val="204"/>
      </rPr>
      <t xml:space="preserve">суддів </t>
    </r>
    <r>
      <rPr>
        <sz val="11"/>
        <color theme="1"/>
        <rFont val="Times New Roman"/>
        <family val="1"/>
        <charset val="204"/>
      </rPr>
      <t>станом на 01.01.2019</t>
    </r>
  </si>
  <si>
    <r>
      <t xml:space="preserve">Найменування суду </t>
    </r>
    <r>
      <rPr>
        <b/>
        <u/>
        <sz val="18"/>
        <color indexed="8"/>
        <rFont val="Times New Roman"/>
        <family val="1"/>
        <charset val="204"/>
      </rPr>
      <t>після</t>
    </r>
    <r>
      <rPr>
        <b/>
        <sz val="18"/>
        <color indexed="8"/>
        <rFont val="Times New Roman"/>
        <family val="1"/>
        <charset val="204"/>
      </rPr>
      <t xml:space="preserve"> оптимізації</t>
    </r>
  </si>
  <si>
    <t>ВСІ СУДИ</t>
  </si>
  <si>
    <t>Місцеві суди</t>
  </si>
  <si>
    <t>Місцеві суди АР Крим</t>
  </si>
  <si>
    <t>АР Крим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</si>
  <si>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</si>
  <si>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</si>
  <si>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</si>
  <si>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</si>
  <si>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</si>
  <si>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</si>
  <si>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</si>
  <si>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</si>
  <si>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</si>
  <si>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</si>
  <si>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</si>
  <si>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</si>
  <si>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</si>
  <si>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</si>
  <si>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</si>
  <si>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</si>
  <si>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</si>
  <si>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</si>
  <si>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</si>
  <si>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</si>
  <si>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</si>
  <si>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</si>
  <si>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</si>
  <si>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</si>
  <si>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місто Київ</t>
  </si>
  <si>
    <t>місто Севастополь</t>
  </si>
  <si>
    <t>Апеляційний суд Автономної Республіки Крим</t>
  </si>
  <si>
    <t>Кримський апеляційний суд в апеляційному окрузі</t>
  </si>
  <si>
    <t>Вінницький апеляційний суд в апеляційному окрузі</t>
  </si>
  <si>
    <t>Апеляційний суд Вінницької області</t>
  </si>
  <si>
    <t>Волинський апеляційний суд в апеляційному окрузі</t>
  </si>
  <si>
    <t>Апеляційний суд Волинської області</t>
  </si>
  <si>
    <t>Дніпровський апеляційний суд в апеляційному окрузі</t>
  </si>
  <si>
    <t>Апеляційний суд Дніпропетровської області</t>
  </si>
  <si>
    <t>Донецький апеляційний суд в апеляційному окрузі</t>
  </si>
  <si>
    <t>Апеляційний суд Донецької області</t>
  </si>
  <si>
    <t>Житомирський апеляційний суд в апеляційному окрузі</t>
  </si>
  <si>
    <t>Апеляційний суд Житомирської області</t>
  </si>
  <si>
    <t>Закарпатський апеляційний суд в апеляційному окрузі</t>
  </si>
  <si>
    <t>Апеляційний суд Закарпатської області</t>
  </si>
  <si>
    <t>Запорізький апеляційний суд в апеляційному окрузі</t>
  </si>
  <si>
    <t>Апеляційний суд Запорізької області</t>
  </si>
  <si>
    <t>Івано-Франківський апеляційний суд в апеляційному окрузі</t>
  </si>
  <si>
    <t>Апеляційний суд Iвано-Франківської області</t>
  </si>
  <si>
    <t>Кропивницький апеляційний суд в апеляційному окрузі</t>
  </si>
  <si>
    <t>Апеляційний суд Київської області</t>
  </si>
  <si>
    <t>Луганський апеляційний суд в апеляційному окрузі</t>
  </si>
  <si>
    <t>Апеляційний суд Кіровоградської області</t>
  </si>
  <si>
    <t>Львівський апеляційний суд в апеляційному окрузі</t>
  </si>
  <si>
    <t>Апеляційний суд Луганської області</t>
  </si>
  <si>
    <t>Миколаївський апеляційний суд в апеляційному окрузі</t>
  </si>
  <si>
    <t>Апеляційний суд Львівської області</t>
  </si>
  <si>
    <t>Одеський апеляційний суд в апеляційному окрузі</t>
  </si>
  <si>
    <t>Апеляційний суд Миколаївської області</t>
  </si>
  <si>
    <t>Полтавський апеляційний суд в апеляційному окрузі</t>
  </si>
  <si>
    <t>Апеляційний суд Одеської області</t>
  </si>
  <si>
    <t>Рівненський апеляційний суд в апеляційному окрузі</t>
  </si>
  <si>
    <t>Апеляційний суд Полтавської області</t>
  </si>
  <si>
    <t>Сумський апеляційний суд в апеляційному окрузі</t>
  </si>
  <si>
    <t>Апеляційний суд Рівненської області</t>
  </si>
  <si>
    <t>Тернопільський апеляційний суд в апеляційному окрузі</t>
  </si>
  <si>
    <t>Апеляційний суд Сумської області</t>
  </si>
  <si>
    <t>Харківський апеляційний суд в апеляційному окрузі</t>
  </si>
  <si>
    <t>Апеляційний суд Тернопільської області</t>
  </si>
  <si>
    <t>Херсонський апеляційний суд в апеляційному окрузі</t>
  </si>
  <si>
    <t>Апеляційний суд Харківської області</t>
  </si>
  <si>
    <t>Хмельницький апеляційний суд в апеляційному окрузі</t>
  </si>
  <si>
    <t>Апеляційний суд Херсонської області</t>
  </si>
  <si>
    <t>Черкаський апеляційний суд в апеляційному окрузі</t>
  </si>
  <si>
    <t>Апеляційний суд Хмельницької області</t>
  </si>
  <si>
    <t>Чернівецький апеляційний суд в апеляційному окрузі</t>
  </si>
  <si>
    <t>Апеляційний суд Черкаської області</t>
  </si>
  <si>
    <t>Чернігівський апеляційний суд в апеляційному окрузі</t>
  </si>
  <si>
    <t>Апеляційний суд Чернівецької області</t>
  </si>
  <si>
    <t>Київський апеляційний суд в апеляційному окрузі</t>
  </si>
  <si>
    <t>Апеляційний суд Чернігівської області</t>
  </si>
  <si>
    <t>Східний апеляційний господарський суд в апеляційному окрузі</t>
  </si>
  <si>
    <t>Апеляційний суд міста Києва</t>
  </si>
  <si>
    <t>Центральний апеляційний господарський суд в апеляційному окрузі</t>
  </si>
  <si>
    <t>Апеляційний суд міста Севастополя</t>
  </si>
  <si>
    <t>Севастопольський апеляційний суд в апеляційному окрузі</t>
  </si>
  <si>
    <t>Південно-західний апеляційний господарський суд в апеляційному окрузі</t>
  </si>
  <si>
    <t>Північний апеляційний господарський суд в апеляційному окрузі</t>
  </si>
  <si>
    <t>Північно-західний апеляційний господарський суд в апеляційному окрузі</t>
  </si>
  <si>
    <t>Західний апеляційний господарський суд в апеляційному окрузі</t>
  </si>
  <si>
    <t>Південний апеляційний господарський суд в апеляційному окрузі</t>
  </si>
  <si>
    <t>Перший апеляційний адміністративний суд в апеляційному окрузі</t>
  </si>
  <si>
    <t>Рівненський апеляційний господарський суд</t>
  </si>
  <si>
    <t>Другий апеляційний адміністративний суд в апеляційному окрузі</t>
  </si>
  <si>
    <t>Третій апеляційний адміністративний суд в апеляційному окрузі</t>
  </si>
  <si>
    <t>П’ятий апеляційний адміністративний суд в апеляційному окрузі</t>
  </si>
  <si>
    <t>Севастопольський апеляційний господарський суд</t>
  </si>
  <si>
    <t>Шостий апеляційний адміністративний суд в апеляційному окрузі</t>
  </si>
  <si>
    <t>Сьомий апеляційний адміністративний суд в апеляційному окрузі</t>
  </si>
  <si>
    <t>Дніпропетровський апеляційний адміністративний суд</t>
  </si>
  <si>
    <t>Восьмий апеляційний адміністративний суд в апеляційному окрузі</t>
  </si>
  <si>
    <t>Донецький апеляційний адміністративний суд</t>
  </si>
  <si>
    <t>Вінницький окружний господарський суд</t>
  </si>
  <si>
    <t>Четвертий апеляційний адміністративний суд в апеляційному окрузі</t>
  </si>
  <si>
    <t>Волинський окружний господарський суд</t>
  </si>
  <si>
    <t>Львівський апеляційний адміністративний суд</t>
  </si>
  <si>
    <t>Дніпропетровський окружний господарський суд</t>
  </si>
  <si>
    <t>Одеський апеляційний адміністративний суд</t>
  </si>
  <si>
    <t>Донецький окружний господарський суд</t>
  </si>
  <si>
    <t>Харківський апеляційний адміністративний суд</t>
  </si>
  <si>
    <t>Житомирський окружний господарський суд</t>
  </si>
  <si>
    <t>Київський апеляційний адміністративний суд</t>
  </si>
  <si>
    <t>Закарпатський окружний господарський суд</t>
  </si>
  <si>
    <t>Севастопольський апеляційний адміністративний суд</t>
  </si>
  <si>
    <t>Запорізький окружний господарський суд</t>
  </si>
  <si>
    <t>Господарський суд Автономної Республіки Крим</t>
  </si>
  <si>
    <t>Кримський окружний господарський суд</t>
  </si>
  <si>
    <t>Івано-Франківський окружний господарський суд</t>
  </si>
  <si>
    <t>Київський окружний господарський суд</t>
  </si>
  <si>
    <t>Кіровоградський окружний господарський суд</t>
  </si>
  <si>
    <t>Луганський окружний господарський суд</t>
  </si>
  <si>
    <t>Львівський окружний господарський суд</t>
  </si>
  <si>
    <t>Миколаївський окружний господарський суд</t>
  </si>
  <si>
    <t>Одеський окружний господарський суд</t>
  </si>
  <si>
    <t>Полтавський окружний господарський суд</t>
  </si>
  <si>
    <t>Рівненський окружний господарський суд</t>
  </si>
  <si>
    <t>Сумський окружний господарський суд</t>
  </si>
  <si>
    <t>Тернопільський окружний господарський суд</t>
  </si>
  <si>
    <t>Харківський окружний господарський суд</t>
  </si>
  <si>
    <t>Херсонський окружний господарський суд</t>
  </si>
  <si>
    <t>Хмельницький окружний господарський суд</t>
  </si>
  <si>
    <t>Черкаський окружний господарський суд</t>
  </si>
  <si>
    <t>Чернівецький окружний господарський суд</t>
  </si>
  <si>
    <t>Чернігівський окружний господарський суд</t>
  </si>
  <si>
    <t>Окружний господарський суд міста Києва</t>
  </si>
  <si>
    <t>Господарський суд міста Севастополя</t>
  </si>
  <si>
    <t>Окружний господарський суд міста Севастополя</t>
  </si>
  <si>
    <t>Окружний адміністративний суд Автономної Республіки Крим</t>
  </si>
  <si>
    <t>Окружний адміністративний суд міста Севастополя</t>
  </si>
  <si>
    <t>Алуштинський міський суд Автономної Республіки Крим</t>
  </si>
  <si>
    <t>Армянський окружний суд</t>
  </si>
  <si>
    <t>Армянський міський суд Автономної Республіки Крим</t>
  </si>
  <si>
    <t>Бахчисарайський районний суд Автономної Республіки Крим</t>
  </si>
  <si>
    <t>Джанкойський окружний суд</t>
  </si>
  <si>
    <t>Білогірський районний суд Автономної Республіки Крим</t>
  </si>
  <si>
    <t>Камінь-Каширський окружний суд</t>
  </si>
  <si>
    <t>Джанкойський міськрайонний суд Автономної Республіки Крим</t>
  </si>
  <si>
    <t>Ківерцівський окружний суд</t>
  </si>
  <si>
    <t>Євпаторійський міський суд Автономної Республіки Крим</t>
  </si>
  <si>
    <t>Євпаторійський окружний суд</t>
  </si>
  <si>
    <t>Керченський міський суд Автономної Республіки Крим</t>
  </si>
  <si>
    <t>Кіровський районний суд Автономної Республіки Крим</t>
  </si>
  <si>
    <t>Керченський окружний суд</t>
  </si>
  <si>
    <t>Красногвардійський районний суд Автономної Республіки Крим</t>
  </si>
  <si>
    <t>Красноперекопський міськрайонний суд Автономної Республіки Крим</t>
  </si>
  <si>
    <t>Роздольненський окружний суд</t>
  </si>
  <si>
    <t>Ленінський районний суд Автономної Республіки Крим</t>
  </si>
  <si>
    <t>Нижньогірський районний суд Автономної Республіки Крим</t>
  </si>
  <si>
    <t>Первомайський районний суд Автономної Республіки Крим</t>
  </si>
  <si>
    <t>Феодосійський окружний суд</t>
  </si>
  <si>
    <t>Роздольненський районний суд Автономної Республіки Крим</t>
  </si>
  <si>
    <t>Павлоградський окружний суд</t>
  </si>
  <si>
    <t>Сакський міськрайонний суд Автономної Республіки Крим</t>
  </si>
  <si>
    <t>Петриківський окружний суд</t>
  </si>
  <si>
    <t>Сімферопольський районний суд Автономної Республіки Крим</t>
  </si>
  <si>
    <t>Совєтський районний суд Автономної Республіки Крим</t>
  </si>
  <si>
    <t>П’ятихатський окружний суд</t>
  </si>
  <si>
    <t>Судацький міський суд Автономної Республіки Крим</t>
  </si>
  <si>
    <t>Ялтинський окружний суд</t>
  </si>
  <si>
    <t>Новомосковський окружний суд</t>
  </si>
  <si>
    <t>Феодосійський міський суд Автономної Республіки Крим</t>
  </si>
  <si>
    <t>Синельниківський окружний суд</t>
  </si>
  <si>
    <t>Чорноморський районний суд Автономної Республіки Крим</t>
  </si>
  <si>
    <t>Ялтинський міський суд Автономної Республіки Крим</t>
  </si>
  <si>
    <t>Сімферопольський окружний суд</t>
  </si>
  <si>
    <t>Залізничний районний суд м.Сімферополя</t>
  </si>
  <si>
    <t>Київський районний суд м.Сімферополя</t>
  </si>
  <si>
    <t>Центральний районний суд м.Сімферополя</t>
  </si>
  <si>
    <t>П’ятий окружний суд міста Дніпра</t>
  </si>
  <si>
    <t>Барський районний суд Вінницької області</t>
  </si>
  <si>
    <t>Окружний суд міста Кам’янського</t>
  </si>
  <si>
    <t>Бершадський районний суд Вінницької області</t>
  </si>
  <si>
    <t>Вінницький міський суд Вінницької області</t>
  </si>
  <si>
    <t>Вінницький районний суд Вінницької області</t>
  </si>
  <si>
    <t>Гайсинський районний суд Вінницької області</t>
  </si>
  <si>
    <t>Жмеринський міськрайонний суд Вінницької області</t>
  </si>
  <si>
    <t>Іллінецький районний суд Вінницької області</t>
  </si>
  <si>
    <t>Волноваський окружний суд</t>
  </si>
  <si>
    <t>Калинівський районний суд Вінницької області</t>
  </si>
  <si>
    <t>Добропільський окружний суд</t>
  </si>
  <si>
    <t>Козятинський міськрайонний суд Вінницької області</t>
  </si>
  <si>
    <t>Крижопільський районний суд Вінницької області</t>
  </si>
  <si>
    <t>Костянтинівський окружний суд</t>
  </si>
  <si>
    <t>Ладижинський міський суд Вінницької області</t>
  </si>
  <si>
    <t>Мар’їнський окружний суд</t>
  </si>
  <si>
    <t>Липовецький районний суд Вінницької області</t>
  </si>
  <si>
    <t>Покровський окружний суд</t>
  </si>
  <si>
    <t>Літинський районний суд Вінницької області</t>
  </si>
  <si>
    <t>Слов’янський окружний суд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</si>
  <si>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</si>
  <si>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</si>
  <si>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Немирівський районний суд Вінницької області</t>
  </si>
  <si>
    <t>Бахмутський окружний суд</t>
  </si>
  <si>
    <t>Оратівський районний суд Вінницької області</t>
  </si>
  <si>
    <t>Окружний суд міста Краматорська</t>
  </si>
  <si>
    <t>Піщанський районний суд Вінницької області</t>
  </si>
  <si>
    <t>Погребищенський районний суд Вінницької області</t>
  </si>
  <si>
    <t>Теплицький районний суд Вінницької області</t>
  </si>
  <si>
    <t>Тиврівський районний суд Вінницької області</t>
  </si>
  <si>
    <t>Перший окружний суд міста Маріуполя</t>
  </si>
  <si>
    <t>Томашпільський районний суд Вінницької області</t>
  </si>
  <si>
    <t>Другий окружний суд міста Маріуполя</t>
  </si>
  <si>
    <t>Тростянецький районний суд Вінницької області</t>
  </si>
  <si>
    <t>Тульчинський районний суд Вінницької області</t>
  </si>
  <si>
    <t>Хмільницький міськрайонний суд Вінницької області</t>
  </si>
  <si>
    <t>Житомирський окружний суд</t>
  </si>
  <si>
    <t>Чернівецький районний суд Вінницької області</t>
  </si>
  <si>
    <t>Коростенський окружний суд</t>
  </si>
  <si>
    <t>Чечельницький районний суд Вінницької області</t>
  </si>
  <si>
    <t>Коростишівський окружний суд</t>
  </si>
  <si>
    <t>Шаргородський районний суд Вінницької області</t>
  </si>
  <si>
    <t>Малинський окружний суд</t>
  </si>
  <si>
    <t>Ямпільський районний суд Вінницької області</t>
  </si>
  <si>
    <t>Новоград-Волинський окружний суд</t>
  </si>
  <si>
    <t>Володимир-Волинський міський суд Волинської області</t>
  </si>
  <si>
    <t>Овруцький окружний суд</t>
  </si>
  <si>
    <t>Горохівський районний суд Волинської області</t>
  </si>
  <si>
    <t>Олевський окружний суд</t>
  </si>
  <si>
    <t>Іваничівський районний суд Волинської області</t>
  </si>
  <si>
    <t>Попільнянський окружний суд</t>
  </si>
  <si>
    <t>Камінь-Каширський районний суд Волинської області</t>
  </si>
  <si>
    <t>Черняхівський окружний суд</t>
  </si>
  <si>
    <t>Ківерцівський районний суд Волинської області</t>
  </si>
  <si>
    <t>Чуднівський окружний суд</t>
  </si>
  <si>
    <t>Ковельський міськрайонний суд Волинської області</t>
  </si>
  <si>
    <t>Бердичівський окружний суд</t>
  </si>
  <si>
    <t>Локачинський районний суд Волинської області</t>
  </si>
  <si>
    <t>Окружний суд міста Житомира</t>
  </si>
  <si>
    <t>Луцький міськрайонний суд Волинської області</t>
  </si>
  <si>
    <t>Любешівський районний суд Волинської області</t>
  </si>
  <si>
    <t>Любомльський районний суд Волинської області</t>
  </si>
  <si>
    <t>Маневицький районний суд Волинської області</t>
  </si>
  <si>
    <t>Нововолинський міський суд Волинської області</t>
  </si>
  <si>
    <t>Ратнівський районний суд Волинської області</t>
  </si>
  <si>
    <t>Рожищенський районний суд Волинської області</t>
  </si>
  <si>
    <t>Старовижівський районний суд Волинської області</t>
  </si>
  <si>
    <t>Турійський районний суд Волинської області</t>
  </si>
  <si>
    <t>Вільнянський окружний суд</t>
  </si>
  <si>
    <t>Шацький районний суд Волинської області</t>
  </si>
  <si>
    <t>Енергодарський окружний суд</t>
  </si>
  <si>
    <t>Амур-Нижньодніпровський районний суд м.Дніпропетровська</t>
  </si>
  <si>
    <t>Мелітопольський окружний суд</t>
  </si>
  <si>
    <t>Апостолівський районний суд Дніпропетровської області</t>
  </si>
  <si>
    <t>Бабушкінський районний суд м.Дніпропетровська</t>
  </si>
  <si>
    <t>Пологівський окружний суд</t>
  </si>
  <si>
    <t>Баглійський районний суд м.Дніпродзержинська</t>
  </si>
  <si>
    <t>Приморський окружний суд</t>
  </si>
  <si>
    <t>Васильківський районний суд Дніпропетровської області</t>
  </si>
  <si>
    <t>Токмацький окружний суд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</si>
  <si>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</si>
  <si>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</si>
  <si>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Перший окружний суд міста Запоріжжя</t>
  </si>
  <si>
    <t>Дзержинський районний суд м.Кривого Рогу</t>
  </si>
  <si>
    <t>Другий окружний суд міста Запоріжжя</t>
  </si>
  <si>
    <t>Дніпровський районний суд м.Дніпродзержинська</t>
  </si>
  <si>
    <t>Третій окружний суд міста Запоріжжя</t>
  </si>
  <si>
    <t>Дніпропетровський районний суд Дніпропетровської області</t>
  </si>
  <si>
    <t>Четвертий окружний суд міста Запоріжжя</t>
  </si>
  <si>
    <t>Довгинцівський районний суд м.Кривого Рогу</t>
  </si>
  <si>
    <t>Жовтневий районний суд м.Дніпропетровська</t>
  </si>
  <si>
    <t>Жовтневий районний суд м.Кривого Рогу</t>
  </si>
  <si>
    <t>Жовтоводський міський суд Дніпропетровської області</t>
  </si>
  <si>
    <t>Заводський районний суд м.Дніпродзержинська</t>
  </si>
  <si>
    <t>Інгулецький районний суд м.Кривого Рогу</t>
  </si>
  <si>
    <t>Індустріальний районний суд м.Дніпропетровська</t>
  </si>
  <si>
    <t>Кіровський районний суд м.Дніпропетровська</t>
  </si>
  <si>
    <t>Красногвардійський районний суд м.Дніпропетровська</t>
  </si>
  <si>
    <t>Криворізький районний суд Дніпропетровської області</t>
  </si>
  <si>
    <t>Криничанський районний суд Дніпропетровської області</t>
  </si>
  <si>
    <t>Ленінський районний суд м.Дніпропетровська</t>
  </si>
  <si>
    <t>Магдалинівський районний суд Дніпропетровської області</t>
  </si>
  <si>
    <t>Марганецький міський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</si>
  <si>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</si>
  <si>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</si>
  <si>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</si>
  <si>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</si>
  <si>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П’ятихатський районний суд Дніпропетровської області</t>
  </si>
  <si>
    <t>Васильківський окружний суд Київської області</t>
  </si>
  <si>
    <t>Павлоградський міськрайонний суд Дніпропетровської області</t>
  </si>
  <si>
    <t>Першотравенський міський суд Дніпропетровської області</t>
  </si>
  <si>
    <t>Петриківський районний 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</si>
  <si>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</si>
  <si>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</si>
  <si>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Саксаганський районний суд м.Кривого Рогу</t>
  </si>
  <si>
    <t>Самарський районний суд м.Дніпропетровська</t>
  </si>
  <si>
    <t>Синельниківський міськрайонний суд Дніпропетровської області</t>
  </si>
  <si>
    <t>Знам’янський окружний суд</t>
  </si>
  <si>
    <t>Солонянський районний суд Дніпропетровської області</t>
  </si>
  <si>
    <t>Софіївський районний суд Дніпропетровської області</t>
  </si>
  <si>
    <t>Тернівський міський суд Дніпропетровської області</t>
  </si>
  <si>
    <t>Тернівський районний суд м.Кривого Рогу</t>
  </si>
  <si>
    <t>Томаківський районний суд Дніпропетровської області</t>
  </si>
  <si>
    <t>Царичанський районний суд Дніпропетровської області</t>
  </si>
  <si>
    <t>Окружний суд міста Кропивницького</t>
  </si>
  <si>
    <t>Центрально-Міський районний суд м.Кривого Рогу</t>
  </si>
  <si>
    <t>Широківський районний суд Дніпропетровської області</t>
  </si>
  <si>
    <t>Юр’ївський районний суд Дніпропетровської області</t>
  </si>
  <si>
    <t>Авдіївський міський суд Донецької області</t>
  </si>
  <si>
    <t>Амвросіївський районний суд Донецької області</t>
  </si>
  <si>
    <t>Артемівський міськрайонний суд Донецької області</t>
  </si>
  <si>
    <t>Будьоннівський районний суд м.Донецька</t>
  </si>
  <si>
    <t>Великоновосілківський районний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</si>
  <si>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</si>
  <si>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</si>
  <si>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Ворошиловський районний суд м.Донецька</t>
  </si>
  <si>
    <t>Вугледарський міський суд Донецької області</t>
  </si>
  <si>
    <t>Гірницький районний суд м.Макіївки</t>
  </si>
  <si>
    <t>Дебальцевський міський суд Донецької області</t>
  </si>
  <si>
    <t>Дзержинський міський суд Донецької області</t>
  </si>
  <si>
    <t>Димитровський міський суд Донецької області</t>
  </si>
  <si>
    <t>Жовківський окружний суд</t>
  </si>
  <si>
    <t>Добропільський міськрайонний суд Донецької області</t>
  </si>
  <si>
    <t>Золочівський окружний суд</t>
  </si>
  <si>
    <t>Докучаєвський міський суд Донецької області</t>
  </si>
  <si>
    <t>Пустомитівський окружний суд</t>
  </si>
  <si>
    <t>Дружківський міський суд Донецької області</t>
  </si>
  <si>
    <t>Самбірський окружний суд</t>
  </si>
  <si>
    <t>Єнакіївський міський суд Донецької області</t>
  </si>
  <si>
    <t>Стрийський окружний суд</t>
  </si>
  <si>
    <t>Жданівський міський суд Донецької області</t>
  </si>
  <si>
    <t>Червоноградський окружний суд</t>
  </si>
  <si>
    <t>Жовтневий районний суд м.Маріуполя</t>
  </si>
  <si>
    <t>Яворівський окружний суд</t>
  </si>
  <si>
    <t>Іллічівський районний суд м.Маріуполя</t>
  </si>
  <si>
    <t>Калінінський районний суд м.Горлівки</t>
  </si>
  <si>
    <t>Калінінський районний суд м.Донецька</t>
  </si>
  <si>
    <t>Київський районний суд м.Донецька</t>
  </si>
  <si>
    <t>Баштанський окружний суд</t>
  </si>
  <si>
    <t>Кіровський міський суд Донецької області</t>
  </si>
  <si>
    <t>Кіровський районний суд м.Донецька</t>
  </si>
  <si>
    <t>Кіровський районний суд м.Макіївки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</si>
  <si>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</si>
  <si>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</si>
  <si>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</si>
  <si>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</si>
  <si>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Куйбишевський районний суд м.Донецька</t>
  </si>
  <si>
    <t>Ленінський районний суд м.Донецька</t>
  </si>
  <si>
    <t>Мар’їнський районний суд Донецької області</t>
  </si>
  <si>
    <t>Микитівський районний суд м.Горлівки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</si>
  <si>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</si>
  <si>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</si>
  <si>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</si>
  <si>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Орджонікідзевський районний суд м.Маріуполя</t>
  </si>
  <si>
    <t>Першотравневий районний суд Донецької області</t>
  </si>
  <si>
    <t>Петровський районний суд м.Донецька</t>
  </si>
  <si>
    <t>Приморський районний суд м.Маріуполя</t>
  </si>
  <si>
    <t>Білгород-Дністровський окружний суд</t>
  </si>
  <si>
    <t>Пролетарський районний суд м.Донецька</t>
  </si>
  <si>
    <t>Перший окружний суд міста Одеси</t>
  </si>
  <si>
    <t>Селидівський міський суд Донецької області</t>
  </si>
  <si>
    <t>Другий окружний суд міста Одеси</t>
  </si>
  <si>
    <t>Слов’янський міськрайонний суд Донецької області</t>
  </si>
  <si>
    <t>Третій окружний суд міста Одеси</t>
  </si>
  <si>
    <t>Сніжнянський міський суд Донецької області</t>
  </si>
  <si>
    <t>Четвертий окружний суд міста Одеси</t>
  </si>
  <si>
    <t>Совєтський районний суд м.Макіївки</t>
  </si>
  <si>
    <t>Старобешівський районний суд Донецької області</t>
  </si>
  <si>
    <t>Тельманівський районний суд Донецької області</t>
  </si>
  <si>
    <t>Торезький міський суд Донецької області</t>
  </si>
  <si>
    <t>Харцизький міський суд Донецької області</t>
  </si>
  <si>
    <t>Центрально-Міський районний суд м.Горлівки</t>
  </si>
  <si>
    <t>Центрально-Міський районний суд м.Макіївки</t>
  </si>
  <si>
    <t>Червоногвардійський районний суд м.Макіївки</t>
  </si>
  <si>
    <t>Шахтарський міськрайонний суд Донецької області</t>
  </si>
  <si>
    <t>Ясинуватський міськрайонний суд Донецької області</t>
  </si>
  <si>
    <t>Андрушівський районний суд Житомирської області</t>
  </si>
  <si>
    <t>Баранівський районний суд Житомирської області</t>
  </si>
  <si>
    <t>Бердичівський міськрайонний суд Житомирської області</t>
  </si>
  <si>
    <t>Богунський районний суд м.Житомира</t>
  </si>
  <si>
    <t>Брусилівський районний суд Житомирської області</t>
  </si>
  <si>
    <t xml:space="preserve">Володарсько-Волинський районний суд Житомирської області </t>
  </si>
  <si>
    <t>Ємільчинський районний суд Житомирської області</t>
  </si>
  <si>
    <t>Житомирський районний суд Житомирської області</t>
  </si>
  <si>
    <t>Корольовський районний суд м.Житомира</t>
  </si>
  <si>
    <t>Коростенський міськрайонний суд Житомирської області</t>
  </si>
  <si>
    <t>Сарненський окружний суд</t>
  </si>
  <si>
    <t>Коростишівський районний суд Житомирської області</t>
  </si>
  <si>
    <t>Лугинський районний суд Житомирської області</t>
  </si>
  <si>
    <t>Любарський районний суд Житомирської області</t>
  </si>
  <si>
    <t>Малинський районний суд Житомирської області</t>
  </si>
  <si>
    <t>Народицький районний суд Житомирської області</t>
  </si>
  <si>
    <t>Новоград-Волинський міськрайонний суд Житомирської області</t>
  </si>
  <si>
    <t>Овруцький районний суд Житомирської області</t>
  </si>
  <si>
    <t>Олевський районний суд Житомирської області</t>
  </si>
  <si>
    <t>Попільнянський районний суд Житомирської області</t>
  </si>
  <si>
    <t>Радомишльський районний суд Житомирської області</t>
  </si>
  <si>
    <t>Романівський районний суд Житомирської області</t>
  </si>
  <si>
    <t>Ружинський районний суд Житомирської області</t>
  </si>
  <si>
    <t>Червоноармійський районний суд Житомирської області</t>
  </si>
  <si>
    <t>Черняхівський районний суд Житомирської області</t>
  </si>
  <si>
    <t>Чуднівський районний суд Житомирської області</t>
  </si>
  <si>
    <t>Балаклійський окружний суд</t>
  </si>
  <si>
    <t>Великоберезнянський  районний суд Закарпатської області</t>
  </si>
  <si>
    <t>Берегівський районний суд Закарпатської області</t>
  </si>
  <si>
    <t>Валківський окружний суд</t>
  </si>
  <si>
    <t>Виноградівський районний суд Закарпатської області</t>
  </si>
  <si>
    <t>Вовчанський окружний суд</t>
  </si>
  <si>
    <t>Воловецький районний суд Закарпатської області</t>
  </si>
  <si>
    <t>Дергачівський окружний суд</t>
  </si>
  <si>
    <t>Іршавський районний суд Закарпатської області</t>
  </si>
  <si>
    <t>Ізюмський окружний суд</t>
  </si>
  <si>
    <t>Мукачівський міськрайонний суд Закарпатської області</t>
  </si>
  <si>
    <t>Красноградський окружний суд</t>
  </si>
  <si>
    <t>Перечинський районний суд Закарпатської області</t>
  </si>
  <si>
    <t>Куп’янський окружний суд</t>
  </si>
  <si>
    <t>Рахівський районний суд Закарпатської області</t>
  </si>
  <si>
    <t>Лозівський окружний суд</t>
  </si>
  <si>
    <t>Свалявський районний суд Закарпатської області</t>
  </si>
  <si>
    <t>Харківський окружний суд</t>
  </si>
  <si>
    <t>Тячівський районний суд Закарпатської області</t>
  </si>
  <si>
    <t>Чугуївський окружний суд</t>
  </si>
  <si>
    <t>Ужгородський міськрайонний суд Закарпатської області</t>
  </si>
  <si>
    <t>Первомайський окружний суд Харківської області</t>
  </si>
  <si>
    <t>Хустський районний суд Закарпатської області</t>
  </si>
  <si>
    <t>Міжгірський районний суд Закарпатської області</t>
  </si>
  <si>
    <t>Бердянський міськрайонний суд Запорізької області</t>
  </si>
  <si>
    <t>Третій окружний суд міста Харкова</t>
  </si>
  <si>
    <t>Василівський районний суд Запорізької області</t>
  </si>
  <si>
    <t>Великобілозерський районний суд Запорізької області</t>
  </si>
  <si>
    <t>П’ятий окружний суд міста Харкова</t>
  </si>
  <si>
    <t>Веселівський районний суд Запорізької області</t>
  </si>
  <si>
    <t>Великолепетиський окружний суд</t>
  </si>
  <si>
    <t>Вільнянський районний суд Запорізької області</t>
  </si>
  <si>
    <t>Великоолександрівський окружний суд</t>
  </si>
  <si>
    <t>Гуляйпільський районний суд Запорізької області</t>
  </si>
  <si>
    <t>Генічеський окружний суд</t>
  </si>
  <si>
    <t>Енергодарський міський суд Запорізької області</t>
  </si>
  <si>
    <t>Жовтневий районний суд м.Запоріжжя</t>
  </si>
  <si>
    <t>Каховський окружний суд</t>
  </si>
  <si>
    <t>Заводський районний суд м.Запоріжжя</t>
  </si>
  <si>
    <t>Новокаховський окружний суд</t>
  </si>
  <si>
    <t>Запорізький  районний суд Запорізької області</t>
  </si>
  <si>
    <t>Скадовський окружний суд</t>
  </si>
  <si>
    <t>Кам’янсько-Дніпровський районний суд Запорізької області</t>
  </si>
  <si>
    <t>Білозерський окружний суд</t>
  </si>
  <si>
    <t>Комунарський районний суд м.Запоріжжя</t>
  </si>
  <si>
    <t>Куйбишевський районний суд Запорізької області</t>
  </si>
  <si>
    <t>Ленінський районний суд м.Запоріжжя</t>
  </si>
  <si>
    <t>Мелітопольський міськрайонний суд Запорізької області</t>
  </si>
  <si>
    <t>Кам’янець-Подільський окружний суд</t>
  </si>
  <si>
    <t>Михайлівський районний суд Запорізької області</t>
  </si>
  <si>
    <t>Новомиколаївський районний суд Запорізької області</t>
  </si>
  <si>
    <t>Орджонікідзевський  районний суд м.Запоріжжя</t>
  </si>
  <si>
    <t>Старокостянтинівський окружний суд</t>
  </si>
  <si>
    <t>Оріхівський районний суд Запорізької області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</si>
  <si>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</si>
  <si>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</si>
  <si>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</si>
  <si>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</si>
  <si>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Токмацький районний суд Запорізької області</t>
  </si>
  <si>
    <t>Хортицький районний суд м.Запоріжжя</t>
  </si>
  <si>
    <t>Чернігівський районний суд Запорізької області</t>
  </si>
  <si>
    <t>Шевченківський районний суд м.Запоріжжя</t>
  </si>
  <si>
    <t>Якимівський районний суд Запорізької області</t>
  </si>
  <si>
    <t>Богородчанський районний суд Івано-Франківської області</t>
  </si>
  <si>
    <t>Болехівський міський суд Івано-Франківської області</t>
  </si>
  <si>
    <t>Верховинський районний суд Івано-Франківської області</t>
  </si>
  <si>
    <t>Галицький районний суд Івано-Франківської області</t>
  </si>
  <si>
    <t>Кіцманський окружний суд</t>
  </si>
  <si>
    <t>Городенківський районний суд Івано-Франківської області</t>
  </si>
  <si>
    <t>Новоселицький окружний суд</t>
  </si>
  <si>
    <t>Долинський районний суд Івано-Франківської області</t>
  </si>
  <si>
    <t>Сокирянський окружний суд</t>
  </si>
  <si>
    <t>Калуський міськрайонний суд Івано-Франківської області</t>
  </si>
  <si>
    <t>Сторожинецький окружний суд</t>
  </si>
  <si>
    <t>Івано-Франківський міський суд Івано-Франківської області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</si>
  <si>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</si>
  <si>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</si>
  <si>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</si>
  <si>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</si>
  <si>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Рожнятівський районний суд Івано-Франківської області</t>
  </si>
  <si>
    <t>Снятинський районний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</si>
  <si>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</si>
  <si>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</t>
  </si>
  <si>
    <t>Яремчанський міський суд Івано-Франківської області</t>
  </si>
  <si>
    <t>Баришівський районний суд Київської області</t>
  </si>
  <si>
    <t>Березанський міський суд Київської області</t>
  </si>
  <si>
    <t>Окружний суд міста Чернігова</t>
  </si>
  <si>
    <t>Білоцерківський міськрайонний суд Київської області</t>
  </si>
  <si>
    <t>Богуславський районний суд Київської області</t>
  </si>
  <si>
    <t>Бориспільський міськрайонний суд Київської області</t>
  </si>
  <si>
    <t>Бородянський районний суд Київської області</t>
  </si>
  <si>
    <t>Броварський міськрайонний суд Київської області</t>
  </si>
  <si>
    <t>П’ятий окружний суд міста Києва</t>
  </si>
  <si>
    <t>Васильківський міськрайонний суд Київської області</t>
  </si>
  <si>
    <t>Вишгородський районний суд Київської області</t>
  </si>
  <si>
    <t>Володарський районний суд Київської області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</si>
  <si>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</si>
  <si>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</si>
  <si>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</si>
  <si>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Кагарлицький районний суд Київської області</t>
  </si>
  <si>
    <t>Києво-Святошинський районний суд Київської області</t>
  </si>
  <si>
    <t>Макарівський районний суд Київської області</t>
  </si>
  <si>
    <t>Миронівський районний суд Київської області</t>
  </si>
  <si>
    <t>Обухівський районний суд Київської області</t>
  </si>
  <si>
    <t>Переяслав-Хмельницький міськрайонний суд Київської області</t>
  </si>
  <si>
    <t>Ржищевський міський суд Київської області</t>
  </si>
  <si>
    <t>Рокитнянський районний суд Київської області</t>
  </si>
  <si>
    <t>Сквирський районний суд Київської області</t>
  </si>
  <si>
    <t>Славутицький міський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</si>
  <si>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</si>
  <si>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</si>
  <si>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Тетіївський районний суд Київської області</t>
  </si>
  <si>
    <t>Фастівський міськрайонний суд Київської області</t>
  </si>
  <si>
    <t>Яготинський районний суд Київської області</t>
  </si>
  <si>
    <t>Бобринецький районний суд Кіровоградської області</t>
  </si>
  <si>
    <t>Вільшанський районний суд Кіровоградської області</t>
  </si>
  <si>
    <t>Гайворонський районний суд Кіровоградської області</t>
  </si>
  <si>
    <t>Голованівський районний суд Кіровоградської області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</si>
  <si>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</si>
  <si>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</si>
  <si>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</si>
  <si>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Кіровоградський районний суд Кіровоградської області</t>
  </si>
  <si>
    <t>Кіровський районний суд м.Кіровограда</t>
  </si>
  <si>
    <t>Компаніївський районний суд Кіровоградської області</t>
  </si>
  <si>
    <t>Ленінський районний суд м.Кіровограда</t>
  </si>
  <si>
    <t>Маловисківський районний суд Кіровоградської області</t>
  </si>
  <si>
    <t>Новгородківський районний суд Кіровоградської області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</si>
  <si>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</si>
  <si>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</si>
  <si>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</si>
  <si>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</si>
  <si>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</si>
  <si>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</si>
  <si>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</si>
  <si>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Світловодський міськрайонний суд Кіровоградської області</t>
  </si>
  <si>
    <t>Ульяновський районний суд Кіровоградської області</t>
  </si>
  <si>
    <t>Устинівський районний суд Кіровоградської області</t>
  </si>
  <si>
    <t>Алчевський міський суд Луганської області</t>
  </si>
  <si>
    <t>Антрацитівський міськрайонний суд Луганської області</t>
  </si>
  <si>
    <t>Артемівський районний суд м.Луганська</t>
  </si>
  <si>
    <t>Біловодський районний суд Луганської області</t>
  </si>
  <si>
    <t>Білокуракинський районний суд Луганської області</t>
  </si>
  <si>
    <t>Брянківський міський суд Луганської області</t>
  </si>
  <si>
    <t>Жовтневий районний суд м.Луганська</t>
  </si>
  <si>
    <t>Кам’янобрідський районний суд м.Луганська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</si>
  <si>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</si>
  <si>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</si>
  <si>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</si>
  <si>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Кремінський районний суд Луганської області</t>
  </si>
  <si>
    <t>Ленінський районний суд м.Луганська</t>
  </si>
  <si>
    <t>Лисичанський міський суд Луганської області</t>
  </si>
  <si>
    <t>Лутугинський районний суд Луганської області</t>
  </si>
  <si>
    <t>Марківський районний суд Луганської області</t>
  </si>
  <si>
    <t>Міловський районний суд Луганської області</t>
  </si>
  <si>
    <t>Новоайдарський районний суд Луганської області</t>
  </si>
  <si>
    <t>Новопсковський районний суд Луганської області</t>
  </si>
  <si>
    <t>Первомайський міський суд Луганської області</t>
  </si>
  <si>
    <t>Перевальський районний суд Луганської області</t>
  </si>
  <si>
    <t>Попаснянський районний суд Луганської області</t>
  </si>
  <si>
    <t>Ровеньківський міський суд Луганської області</t>
  </si>
  <si>
    <t>Рубіжанський міський суд Луганської області</t>
  </si>
  <si>
    <t>Сватівський районний суд Луганської області</t>
  </si>
  <si>
    <t>Свердловський міський суд Луганської області</t>
  </si>
  <si>
    <t>Сєвєродонецький міський суд Луганської області</t>
  </si>
  <si>
    <t>Слов’яносербський районний суд Луганської області</t>
  </si>
  <si>
    <t>Станично-Луганський районний суд Луганської області</t>
  </si>
  <si>
    <t>Старобільський районний суд Луганської області</t>
  </si>
  <si>
    <t>Стахановський міський суд Луганської області</t>
  </si>
  <si>
    <t>Троїцький районний суд Луганської області</t>
  </si>
  <si>
    <t>Галицький районний суд м.Львова</t>
  </si>
  <si>
    <t>Залізничний районний суд м.Львова</t>
  </si>
  <si>
    <t>Личаківський районний суд м.Львова</t>
  </si>
  <si>
    <t>Франківський районний суд м.Львова</t>
  </si>
  <si>
    <t>Шевченківський районний суд м.Львова</t>
  </si>
  <si>
    <t>Сихівський районний суд м.Львова</t>
  </si>
  <si>
    <t>Бориславський міський суд Львівської області</t>
  </si>
  <si>
    <t>Дрогобицький міськрайонний суд Львівської області</t>
  </si>
  <si>
    <t>Самбірський міськрайонний суд Львівської області</t>
  </si>
  <si>
    <t>Стрийський міськрайонний суд Львівської області</t>
  </si>
  <si>
    <t>Трускавецький міський суд Львівської області</t>
  </si>
  <si>
    <t>Червоноградський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</si>
  <si>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</si>
  <si>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</si>
  <si>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Городоцький районний суд Львівської області</t>
  </si>
  <si>
    <t>Жидачівський районний суд Львівської області</t>
  </si>
  <si>
    <t>Жовківський районний суд Львівської області</t>
  </si>
  <si>
    <t>Кам’янка-Бузький районний суд Львівської області</t>
  </si>
  <si>
    <t>Миколаївський районний суд Львівської області</t>
  </si>
  <si>
    <t>Мостиський районний суд Львівської області</t>
  </si>
  <si>
    <t>Золочівський районний суд Львівської області</t>
  </si>
  <si>
    <t>Перемишлянський районний суд Львівської області</t>
  </si>
  <si>
    <t>Пустомитівський районний суд Львівської області</t>
  </si>
  <si>
    <t>Радехівський районний суд Львівської області</t>
  </si>
  <si>
    <t>Сколівський районний суд Львівської області</t>
  </si>
  <si>
    <t>Сокальський районний суд Львівської області</t>
  </si>
  <si>
    <t>Старосамбірський районний суд Львівської області</t>
  </si>
  <si>
    <t>Турківський районний суд Львівської області</t>
  </si>
  <si>
    <t>Яворівський районний суд Львівської області</t>
  </si>
  <si>
    <t>Арбузинський районний суд Миколаївської області</t>
  </si>
  <si>
    <t>Баштанський  районний суд Миколаївської області</t>
  </si>
  <si>
    <t>Березанський  районний суд Миколаївської області</t>
  </si>
  <si>
    <t>Березнегуватський  районний суд Миколаївської області</t>
  </si>
  <si>
    <t>Братський районний суд Миколаївської області</t>
  </si>
  <si>
    <t>Веселинівський 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</si>
  <si>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</si>
  <si>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</si>
  <si>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</si>
  <si>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 районний суд Миколаївської області</t>
  </si>
  <si>
    <t>Жовтневий  районний суд Миколаївської області</t>
  </si>
  <si>
    <t>Казанківський районний суд Миколаївської області</t>
  </si>
  <si>
    <t>Кривоозерський  районний суд Миколаївської області</t>
  </si>
  <si>
    <t>Миколаївський 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</si>
  <si>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</si>
  <si>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</si>
  <si>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</si>
  <si>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</si>
  <si>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</si>
  <si>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Заводський районний суд м.Миколаєва</t>
  </si>
  <si>
    <t>Корабельний районний суд м.Миколаєва</t>
  </si>
  <si>
    <t>Ленінський районний суд м.Миколаєва</t>
  </si>
  <si>
    <t>Центральний районний суд м.Миколаєва</t>
  </si>
  <si>
    <t>Южноукраїнський міський суд Миколаївської області</t>
  </si>
  <si>
    <t>Ананьївський районний суд Одеської області</t>
  </si>
  <si>
    <t>Арцизький районний суд Одеської області</t>
  </si>
  <si>
    <t>Балтський районний суд Одеської області</t>
  </si>
  <si>
    <t>Березівський районний суд Одеської області</t>
  </si>
  <si>
    <t>Білгород-Дністровський міськрайонний суд Одеської області</t>
  </si>
  <si>
    <t>Біляївський районний суд Одеської області</t>
  </si>
  <si>
    <t>Болградський районний суд Одеської області</t>
  </si>
  <si>
    <t>Великомихайлівський районний суд Одеської області</t>
  </si>
  <si>
    <t>Іванівський районний суд Одеської області</t>
  </si>
  <si>
    <t>Ізмаїльський міськрайонний суд Одеської області</t>
  </si>
  <si>
    <t>Іллічівський міський суд Одеської області</t>
  </si>
  <si>
    <t>Кілійський районний суд Одеської області</t>
  </si>
  <si>
    <t>Кодимський районний суд Одеської області</t>
  </si>
  <si>
    <t>Комінтернівський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</si>
  <si>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</si>
  <si>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</si>
  <si>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Любашівський районний суд Одеської області</t>
  </si>
  <si>
    <t>Миколаївський районний суд Одеської області</t>
  </si>
  <si>
    <t>Овідіопольський районний суд Одеської області</t>
  </si>
  <si>
    <t>Ренійський районний суд Одеської області</t>
  </si>
  <si>
    <t>Роздільнянський районний суд Одеської області</t>
  </si>
  <si>
    <t>Савранський районний суд Одеської області</t>
  </si>
  <si>
    <t>Саратський районний суд Одеської області</t>
  </si>
  <si>
    <t>Тарутинський районний суд Одеської області</t>
  </si>
  <si>
    <t>Татарбунарський районний суд Одеської області</t>
  </si>
  <si>
    <t>Теплодарський міський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</si>
  <si>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</si>
  <si>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</si>
  <si>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Южний міський суд Одеської області</t>
  </si>
  <si>
    <t>Київський районний суд м.Одеси</t>
  </si>
  <si>
    <t xml:space="preserve">Малиновський районний суд м.Одеси </t>
  </si>
  <si>
    <t>Приморський районний суд м.Одеси</t>
  </si>
  <si>
    <t>Суворовський районний суд м.Одеси</t>
  </si>
  <si>
    <t>Автозаводський районний суд м.Кременчука</t>
  </si>
  <si>
    <t>Великобагачанський районний суд Полтавської області</t>
  </si>
  <si>
    <t>Гадяцький районний суд Полтавської області</t>
  </si>
  <si>
    <t>Глобинський районний суд Полтавської області</t>
  </si>
  <si>
    <t>Гребінківський районний суд Полтавської області</t>
  </si>
  <si>
    <t>Диканський районний суд Полтавської області</t>
  </si>
  <si>
    <t>Зіньківський районний суд Полтавської області</t>
  </si>
  <si>
    <t>Карлівський районний суд Полтавської області</t>
  </si>
  <si>
    <t>Київський районний суд м.Полтави</t>
  </si>
  <si>
    <t>Кобеляцький районний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</si>
  <si>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</si>
  <si>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</si>
  <si>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Котелевський районний суд Полтавської області</t>
  </si>
  <si>
    <t>Кременчуцький районний суд Полтавської області</t>
  </si>
  <si>
    <t>Крюківський районний суд м.Кременчука</t>
  </si>
  <si>
    <t>Ленінський районний суд м.Полтави</t>
  </si>
  <si>
    <t>Лохвицький районний суд Полтавської області</t>
  </si>
  <si>
    <t>Лубенський міськрайонний суд Полтавської області</t>
  </si>
  <si>
    <t>Машівський районний суд Полтавської області</t>
  </si>
  <si>
    <t>Миргородський міськрайонний суд Полтавської області</t>
  </si>
  <si>
    <t>Новосанжарський районний суд Полтавської області</t>
  </si>
  <si>
    <t>Октябрський районний суд м.Полтави</t>
  </si>
  <si>
    <t>Оржицький районний суд Полтавської області</t>
  </si>
  <si>
    <t>Пирятинський районний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</si>
  <si>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</si>
  <si>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</si>
  <si>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</si>
  <si>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</si>
  <si>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Чорнухинський районний суд Полтавської області</t>
  </si>
  <si>
    <t>Чутівський районний суд Полтавської області</t>
  </si>
  <si>
    <t>Шишацький районний суд Полтавської області</t>
  </si>
  <si>
    <t>Березнівський районний суд Рівненської області</t>
  </si>
  <si>
    <t>Володимирецький районний суд Рівненської області</t>
  </si>
  <si>
    <t>Гощанський районний суд Рівненської області</t>
  </si>
  <si>
    <t>Демидівський районний суд Рівненської області</t>
  </si>
  <si>
    <t>Дубровицький районний суд Рівненської області</t>
  </si>
  <si>
    <t>Дубенський міськрайонний суд Рівненської області</t>
  </si>
  <si>
    <t>Зарічненський районний суд Рівненської області</t>
  </si>
  <si>
    <t>Здолбунівський районний суд Рівненської області</t>
  </si>
  <si>
    <t>Корецький районний суд Рівненської області</t>
  </si>
  <si>
    <t>Костопільський районний суд Рівненської області</t>
  </si>
  <si>
    <t>Млинівський районний суд Рівненської області</t>
  </si>
  <si>
    <t>Острозький районний суд Рівненської області</t>
  </si>
  <si>
    <t>Радивилівський районний суд Рівненської області</t>
  </si>
  <si>
    <t>Рівненський районний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</si>
  <si>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</si>
  <si>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</si>
  <si>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Кузнецовський міський суд Рівненської області</t>
  </si>
  <si>
    <t>Рівненський міський суд Рівненської області</t>
  </si>
  <si>
    <t>Білопільський районний суд Сумської області</t>
  </si>
  <si>
    <t>Буринський районний суд Сумської області</t>
  </si>
  <si>
    <t>Великописарівський районний суд Сумської області</t>
  </si>
  <si>
    <t>Глухівський міськрайонний суд Сумської області</t>
  </si>
  <si>
    <t>Зарічний районний суд м.Суми</t>
  </si>
  <si>
    <t>Ковпаківський районний суд м.Суми</t>
  </si>
  <si>
    <t>Конотопський міськрайонний суд Сумської області</t>
  </si>
  <si>
    <t>Краснопільський районний суд Сумської області</t>
  </si>
  <si>
    <t>Кролевецький районний суд Сумської області</t>
  </si>
  <si>
    <t>Лебединський районний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</si>
  <si>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</si>
  <si>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</si>
  <si>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Охтирський міськрайонний суд Сумської області</t>
  </si>
  <si>
    <t>Путивльський районний суд Сумської області</t>
  </si>
  <si>
    <t>Роменський міськрайонний суд Сумської області</t>
  </si>
  <si>
    <t>Середино-Будський районний суд Сумської області</t>
  </si>
  <si>
    <t>Сумський районний суд Сумської області</t>
  </si>
  <si>
    <t>Тростянецький районний суд Сумської області</t>
  </si>
  <si>
    <t>Шосткинський міськрайонний суд Сумської області</t>
  </si>
  <si>
    <t>Ямпільський районний суд Сумської області</t>
  </si>
  <si>
    <t>Бережанський районний суд Тернопільської області</t>
  </si>
  <si>
    <t>Борщівський районний суд Тернопільської області</t>
  </si>
  <si>
    <t>Бучацький районний суд Тернопільської області</t>
  </si>
  <si>
    <t>Гусятинський районний суд Тернопільської області</t>
  </si>
  <si>
    <t>Заліщицький районний суд Тернопільської області</t>
  </si>
  <si>
    <t>Збаразький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</si>
  <si>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</si>
  <si>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</si>
  <si>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Кременецький районний суд Тернопільської області</t>
  </si>
  <si>
    <t>Лановецький районний суд Тернопільської області</t>
  </si>
  <si>
    <t>Монастириський районний суд Тернопільської області</t>
  </si>
  <si>
    <t>Підволочиський районний суд Тернопільської області</t>
  </si>
  <si>
    <t>Підгаєцький районний суд Тернопільської області</t>
  </si>
  <si>
    <t>Теребовлянський районний суд Тернопільської області</t>
  </si>
  <si>
    <t>Тернопільський міськрайонний суд Тернопільської області</t>
  </si>
  <si>
    <t>Чортківський районний суд Тернопільської області</t>
  </si>
  <si>
    <t>Шумський районний суд Тернопільської області</t>
  </si>
  <si>
    <t>Балаклійський районний суд Харківської області</t>
  </si>
  <si>
    <t>Барвінківський районний суд Харківської області</t>
  </si>
  <si>
    <t>Близнюківський районний суд Харківської області</t>
  </si>
  <si>
    <t>Богодухівський районний суд Харківської області</t>
  </si>
  <si>
    <t>Борівський районний суд Харківської області</t>
  </si>
  <si>
    <t>Валківський районний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</si>
  <si>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</si>
  <si>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</si>
  <si>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Дворічанський районний суд Харківської області</t>
  </si>
  <si>
    <t>Дергачівський районний суд Харківської області</t>
  </si>
  <si>
    <t>Дзержинський районний суд м.Харкова</t>
  </si>
  <si>
    <t>Жовтневий районний суд м.Харкова</t>
  </si>
  <si>
    <t>Зачепилівський районний суд Харківської області</t>
  </si>
  <si>
    <t>Зміївський районний суд Харківської області</t>
  </si>
  <si>
    <t>Золочівський районний суд Харківської області</t>
  </si>
  <si>
    <t>Ізюмський міськрайонний суд Харківської області</t>
  </si>
  <si>
    <t>Кегичівський районний суд Харківської області</t>
  </si>
  <si>
    <t>Київський районний суд м.Харкова</t>
  </si>
  <si>
    <t>Коломацький районний суд Харківської області</t>
  </si>
  <si>
    <t>Комінтернівський районний суд м.Харкова</t>
  </si>
  <si>
    <t>Красноградський районний суд Харківської області</t>
  </si>
  <si>
    <t>Краснокутський районний суд Харківської області</t>
  </si>
  <si>
    <t>Куп’янський міськрайонний суд Харківської області</t>
  </si>
  <si>
    <t>Ленінський районний суд м.Харкова</t>
  </si>
  <si>
    <t>Лозівський міськрайонний суд Харківської області</t>
  </si>
  <si>
    <t>Люботинський міський суд Харківської області</t>
  </si>
  <si>
    <t>Московський районний суд м.Харкова</t>
  </si>
  <si>
    <t>Нововодолазький районний суд Харківської області</t>
  </si>
  <si>
    <t>Орджонікідзевський районний суд м.Харкова</t>
  </si>
  <si>
    <t>Первомайський міськрайонний суд Харківської області</t>
  </si>
  <si>
    <t>Печенізький районний суд Харківської області</t>
  </si>
  <si>
    <t>Сахновщинський районний суд Харківської області</t>
  </si>
  <si>
    <t>Фрунзенський районний суд м.Харкова</t>
  </si>
  <si>
    <t>Харківський районний суд Харківської області</t>
  </si>
  <si>
    <t>Червонозаводський районний суд м.Харкова</t>
  </si>
  <si>
    <t>Чугуївський міський суд Харківської області</t>
  </si>
  <si>
    <t>Шевченківський районний суд Харківської області</t>
  </si>
  <si>
    <t>Білозерський районний суд Херсонської області</t>
  </si>
  <si>
    <t>Бериславський районний суд Херсонської області</t>
  </si>
  <si>
    <t>Великолепетиський районний суд Херсонської області</t>
  </si>
  <si>
    <t>Верхньорогачицький районний суд Херсонської області</t>
  </si>
  <si>
    <t>Великоолександрівський районний суд Херсонської області</t>
  </si>
  <si>
    <t>Горностаївський районний суд Херсонської області</t>
  </si>
  <si>
    <t>Іванівський районний суд Херсонської області</t>
  </si>
  <si>
    <t>Цюрупинський районний суд Херсонської області</t>
  </si>
  <si>
    <t>Скадовський районний суд Херсонської області</t>
  </si>
  <si>
    <t>Каховський міськрайонний суд Херсонської області</t>
  </si>
  <si>
    <t>Новокаховський міський суд Херсонської області</t>
  </si>
  <si>
    <t>Високопільський районний суд Херсонської області</t>
  </si>
  <si>
    <t>Генічеський районний суд Херсонської області</t>
  </si>
  <si>
    <t>Голопристанський районний суд Херсонської області</t>
  </si>
  <si>
    <t>Каланчацький районний суд Херсонської області</t>
  </si>
  <si>
    <t>Нижньосірогозький районний суд Херсонської області</t>
  </si>
  <si>
    <t>Нововоронцовський районний суд Херсонської області</t>
  </si>
  <si>
    <t>Новотроїцький районний суд Херсонської області</t>
  </si>
  <si>
    <t>Чаплинський районний суд Херсонської області</t>
  </si>
  <si>
    <t>Херсонський міський суд Херсонської області</t>
  </si>
  <si>
    <t>Білогірський районний суд Хмельницької області</t>
  </si>
  <si>
    <t>Віньковецький районний суд Хмельницької області</t>
  </si>
  <si>
    <t>Волочиський районний суд Хмельницької області</t>
  </si>
  <si>
    <t>Городоцький районний суд Хмельницької області</t>
  </si>
  <si>
    <t>Деражнянський районний суд Хмельницької області</t>
  </si>
  <si>
    <t>Дунаєвецький районний суд Хмельницької області</t>
  </si>
  <si>
    <t>Ізяславський районний суд Хмельницької області</t>
  </si>
  <si>
    <t>Кам’янець-Подільський міськрайонний суд Хмельницької області</t>
  </si>
  <si>
    <t>Красилівський районний суд Хмельницької області</t>
  </si>
  <si>
    <t>Летичівський районний суд Хмельницької області</t>
  </si>
  <si>
    <t>Нетішинський міський суд Хмельницької області</t>
  </si>
  <si>
    <t>Новоушицький районний суд Хмельницької області</t>
  </si>
  <si>
    <t>Полонський районний суд Хмельницької області</t>
  </si>
  <si>
    <t>Славутський міськрайонний суд Хмельницької області</t>
  </si>
  <si>
    <t>Старокостянтинівський районний суд Хмельницької області</t>
  </si>
  <si>
    <t>Старосинявський районний суд Хмельницької області</t>
  </si>
  <si>
    <t>Теофіпольський районний суд Хмельницької області</t>
  </si>
  <si>
    <t>Хмельницький міськрайонний суд Хмельницької області</t>
  </si>
  <si>
    <t>Чемеровецький районний суд Хмельницької області</t>
  </si>
  <si>
    <t>Шепетівський міськрайонний суд Хмельницької області</t>
  </si>
  <si>
    <t>Ярмолинецький районний суд Хмельницької області</t>
  </si>
  <si>
    <t>Ватутінський міський суд Черкаської області</t>
  </si>
  <si>
    <t>Городищенський районний суд Черкаської області</t>
  </si>
  <si>
    <t>Драбівський районний суд Черкаської області</t>
  </si>
  <si>
    <t>Жашківський районний суд Черкаської області</t>
  </si>
  <si>
    <t>Звенигородський районний суд Черкаської області</t>
  </si>
  <si>
    <t>Золотоніський міськрайонний суд Черкаської області</t>
  </si>
  <si>
    <t>Корсунь-Шевченківський районний суд Черкаської області</t>
  </si>
  <si>
    <t>Кам’янський районний суд Черкаської області</t>
  </si>
  <si>
    <t>Канівський міськрайонний суд Черкаської області</t>
  </si>
  <si>
    <t>Катеринопільський районний суд Черкаської області</t>
  </si>
  <si>
    <t>Лисянський районний суд Черкаської області</t>
  </si>
  <si>
    <t>Маньківський районний суд Черкаської області</t>
  </si>
  <si>
    <t>Монастирищенський районний суд Черкаської області</t>
  </si>
  <si>
    <t>Придніпровський районний суд м.Черкаси</t>
  </si>
  <si>
    <t>Соснівський районний суд м.Черкаси</t>
  </si>
  <si>
    <t>Черкаський районний суд Черкаської області</t>
  </si>
  <si>
    <t>Смілянський міськрайонний суд Черкаської області</t>
  </si>
  <si>
    <t>Тальнівський районний суд Черкаської області</t>
  </si>
  <si>
    <t>Уманський міськрайонний суд Черкаської області</t>
  </si>
  <si>
    <t>Христинівський районний суд Черкаської області</t>
  </si>
  <si>
    <t>Чигиринський районний суд Черкаської області</t>
  </si>
  <si>
    <t>Чорнобаївський районний суд Черкаської області</t>
  </si>
  <si>
    <t>Шполянський районний суд Черкаської області</t>
  </si>
  <si>
    <t>Шевченківський районний суд м.Чернівці</t>
  </si>
  <si>
    <t>Першотравневий районний суд м.Чернівці</t>
  </si>
  <si>
    <t>Садгірський районний суд м.Чернівці</t>
  </si>
  <si>
    <t>Вижницький районний суд Чернівецької області</t>
  </si>
  <si>
    <t>Герцаївський районний суд Чернівецької області</t>
  </si>
  <si>
    <t>Глибоцький районний суд Чернівецької області</t>
  </si>
  <si>
    <t>Заставнівський районний суд Чернівецької області</t>
  </si>
  <si>
    <t>Кельменецький районний суд Чернівецької області</t>
  </si>
  <si>
    <t>Кіцманський районний суд Чернівецької області</t>
  </si>
  <si>
    <t>Новоселицький районний суд Чернівецької області</t>
  </si>
  <si>
    <t>Путильський районний суд Чернівецької області</t>
  </si>
  <si>
    <t>Сокирянський районний суд Чернівецької області</t>
  </si>
  <si>
    <t>Сторожинецький районний суд Чернівецької області</t>
  </si>
  <si>
    <t>Окружний суд міста Чернівців із місцезнаходженням у місті Чернівцях</t>
  </si>
  <si>
    <t>Хотинський районний суд Чернівецької області</t>
  </si>
  <si>
    <t>Новодністровський міський суд Чернівецької області</t>
  </si>
  <si>
    <t>Бахмацький районний суд Чернігівської області</t>
  </si>
  <si>
    <t>Бобровицький районний суд Чернігівської області</t>
  </si>
  <si>
    <t>Борзнянський районний суд Чернігівської області</t>
  </si>
  <si>
    <t>Варвинський районний суд Чернігівської області</t>
  </si>
  <si>
    <t>Городнянський районний суд Чернігівської області</t>
  </si>
  <si>
    <t>Деснянський районний суд м.Чернігова</t>
  </si>
  <si>
    <t>Ічнянський районний суд Чернігівської області</t>
  </si>
  <si>
    <t>Козелецький районний суд Чернігівської області</t>
  </si>
  <si>
    <t>Коропський районний суд Чернігівської області</t>
  </si>
  <si>
    <t>Корюківський районний суд Чернігівської області</t>
  </si>
  <si>
    <t>Куликівський районний суд Чернігівської області</t>
  </si>
  <si>
    <t>Менський районний суд Чернігівської області</t>
  </si>
  <si>
    <t>Ніжинський міськрайонний суд Чернігівської області</t>
  </si>
  <si>
    <t>Новозаводський районний суд м.Чернігова</t>
  </si>
  <si>
    <t>Носівський районний суд Чернігівської області</t>
  </si>
  <si>
    <t>Новгород-Сіверський районний суд Чернігівської області</t>
  </si>
  <si>
    <t>Прилуцький міськрайонний суд Чернігівської області</t>
  </si>
  <si>
    <t>Ріпкинський районний суд Чернігівської області</t>
  </si>
  <si>
    <t>Семенівський районний суд Чернігівської області</t>
  </si>
  <si>
    <t>Сосницький районний суд Чернігівської області</t>
  </si>
  <si>
    <t>Срібнянський районний суд Чернігівської області</t>
  </si>
  <si>
    <t>Талалаївський районний суд Чернігівської області</t>
  </si>
  <si>
    <t>Чернігівський районний суд Чернігівської області</t>
  </si>
  <si>
    <t>Щорський районний суд Чернігівської області</t>
  </si>
  <si>
    <t>Голосіївський районний суд м.Києва</t>
  </si>
  <si>
    <t>Дарницький районний суд м.Києва</t>
  </si>
  <si>
    <t>Дніпровський районний суд м.Києва</t>
  </si>
  <si>
    <t>Деснянський районний суд м.Києва</t>
  </si>
  <si>
    <t>Оболонський районний суд м.Києва</t>
  </si>
  <si>
    <t>Печерський районний суд м.Києва</t>
  </si>
  <si>
    <t>Подільський районний суд м.Києва</t>
  </si>
  <si>
    <t>Святошинський районний суд м.Києва</t>
  </si>
  <si>
    <t>Солом’янський районний суд м.Києва</t>
  </si>
  <si>
    <t>Шевченківський районний суд м.Києва</t>
  </si>
  <si>
    <t>Балаклавський районний суд м.Севастополя</t>
  </si>
  <si>
    <t>Окружний суд міста Севастополя</t>
  </si>
  <si>
    <t>Гагарінський районний суд м.Севастополя</t>
  </si>
  <si>
    <t>Ленінський районний суд м.Севастополя</t>
  </si>
  <si>
    <t>Нахімовський районний суд м.Севастополя</t>
  </si>
  <si>
    <t>Утворюються</t>
  </si>
  <si>
    <t>Ліквідуються</t>
  </si>
  <si>
    <t>Всі суди</t>
  </si>
  <si>
    <t>МС</t>
  </si>
  <si>
    <t>Вищі</t>
  </si>
  <si>
    <t>ВСЬОГО</t>
  </si>
  <si>
    <t>Діючі суди</t>
  </si>
  <si>
    <t>Ефективність роботи судів за 2019 рік</t>
  </si>
  <si>
    <t>Окружні адміністративні суди</t>
  </si>
  <si>
    <r>
      <t xml:space="preserve">Середньооблікова чисельність </t>
    </r>
    <r>
      <rPr>
        <sz val="11"/>
        <color rgb="FF0000FF"/>
        <rFont val="Times New Roman"/>
        <family val="1"/>
        <charset val="204"/>
      </rPr>
      <t xml:space="preserve">суддів </t>
    </r>
    <r>
      <rPr>
        <sz val="11"/>
        <color theme="1"/>
        <rFont val="Times New Roman"/>
        <family val="1"/>
        <charset val="204"/>
      </rPr>
      <t>за 2019 рік</t>
    </r>
  </si>
  <si>
    <t xml:space="preserve">ІІІ кв 2019 </t>
  </si>
  <si>
    <r>
      <rPr>
        <b/>
        <sz val="11"/>
        <color theme="1"/>
        <rFont val="Times New Roman"/>
        <family val="1"/>
        <charset val="204"/>
      </rPr>
      <t>Факт.</t>
    </r>
    <r>
      <rPr>
        <sz val="11"/>
        <color theme="1"/>
        <rFont val="Times New Roman"/>
        <family val="1"/>
        <charset val="204"/>
      </rPr>
      <t xml:space="preserve"> кількість </t>
    </r>
    <r>
      <rPr>
        <sz val="11"/>
        <color rgb="FFC00000"/>
        <rFont val="Times New Roman"/>
        <family val="1"/>
        <charset val="204"/>
      </rPr>
      <t>вхідних</t>
    </r>
    <r>
      <rPr>
        <sz val="11"/>
        <color theme="1"/>
        <rFont val="Times New Roman"/>
        <family val="1"/>
        <charset val="204"/>
      </rPr>
      <t xml:space="preserve"> модел. справ </t>
    </r>
    <r>
      <rPr>
        <b/>
        <sz val="11"/>
        <color theme="1"/>
        <rFont val="Times New Roman"/>
        <family val="1"/>
        <charset val="204"/>
      </rPr>
      <t xml:space="preserve">за ІІІ кв 2019 </t>
    </r>
  </si>
  <si>
    <r>
      <rPr>
        <b/>
        <sz val="11"/>
        <color theme="1"/>
        <rFont val="Times New Roman"/>
        <family val="1"/>
        <charset val="204"/>
      </rPr>
      <t>Факт.</t>
    </r>
    <r>
      <rPr>
        <sz val="11"/>
        <color theme="1"/>
        <rFont val="Times New Roman"/>
        <family val="1"/>
        <charset val="204"/>
      </rPr>
      <t xml:space="preserve"> кількість </t>
    </r>
    <r>
      <rPr>
        <sz val="11"/>
        <color rgb="FF00B050"/>
        <rFont val="Times New Roman"/>
        <family val="1"/>
        <charset val="204"/>
      </rPr>
      <t>вирішених</t>
    </r>
    <r>
      <rPr>
        <sz val="11"/>
        <color theme="1"/>
        <rFont val="Times New Roman"/>
        <family val="1"/>
        <charset val="204"/>
      </rPr>
      <t xml:space="preserve"> модел. справ </t>
    </r>
    <r>
      <rPr>
        <b/>
        <sz val="11"/>
        <color theme="1"/>
        <rFont val="Times New Roman"/>
        <family val="1"/>
        <charset val="204"/>
      </rPr>
      <t xml:space="preserve">за ІІІ кв 2019 </t>
    </r>
  </si>
  <si>
    <r>
      <rPr>
        <b/>
        <sz val="11"/>
        <color theme="1"/>
        <rFont val="Times New Roman"/>
        <family val="1"/>
        <charset val="204"/>
      </rPr>
      <t>Факт.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7030A0"/>
        <rFont val="Times New Roman"/>
        <family val="1"/>
        <charset val="204"/>
      </rPr>
      <t>залишок невирішених</t>
    </r>
    <r>
      <rPr>
        <sz val="11"/>
        <color theme="1"/>
        <rFont val="Times New Roman"/>
        <family val="1"/>
        <charset val="204"/>
      </rPr>
      <t xml:space="preserve"> модел. справ </t>
    </r>
    <r>
      <rPr>
        <b/>
        <sz val="11"/>
        <color theme="1"/>
        <rFont val="Times New Roman"/>
        <family val="1"/>
        <charset val="204"/>
      </rPr>
      <t xml:space="preserve">на  ІІІ кв 2019 </t>
    </r>
  </si>
  <si>
    <r>
      <rPr>
        <b/>
        <sz val="11"/>
        <color theme="1"/>
        <rFont val="Times New Roman"/>
        <family val="1"/>
        <charset val="204"/>
      </rPr>
      <t>Факт.</t>
    </r>
    <r>
      <rPr>
        <sz val="11"/>
        <color theme="1"/>
        <rFont val="Times New Roman"/>
        <family val="1"/>
        <charset val="204"/>
      </rPr>
      <t xml:space="preserve"> кількість </t>
    </r>
    <r>
      <rPr>
        <sz val="11"/>
        <color rgb="FFC00000"/>
        <rFont val="Times New Roman"/>
        <family val="1"/>
        <charset val="204"/>
      </rPr>
      <t>вхідних</t>
    </r>
    <r>
      <rPr>
        <sz val="11"/>
        <color theme="1"/>
        <rFont val="Times New Roman"/>
        <family val="1"/>
        <charset val="204"/>
      </rPr>
      <t xml:space="preserve"> модел. справ </t>
    </r>
    <r>
      <rPr>
        <b/>
        <sz val="11"/>
        <color theme="1"/>
        <rFont val="Times New Roman"/>
        <family val="1"/>
        <charset val="204"/>
      </rPr>
      <t xml:space="preserve">за  ІІІ кв 2019 </t>
    </r>
  </si>
  <si>
    <r>
      <rPr>
        <b/>
        <sz val="11"/>
        <color theme="1"/>
        <rFont val="Times New Roman"/>
        <family val="1"/>
        <charset val="204"/>
      </rPr>
      <t>Факт.</t>
    </r>
    <r>
      <rPr>
        <sz val="11"/>
        <color theme="1"/>
        <rFont val="Times New Roman"/>
        <family val="1"/>
        <charset val="204"/>
      </rPr>
      <t xml:space="preserve"> кількість </t>
    </r>
    <r>
      <rPr>
        <sz val="11"/>
        <color rgb="FF00B050"/>
        <rFont val="Times New Roman"/>
        <family val="1"/>
        <charset val="204"/>
      </rPr>
      <t>вирішених</t>
    </r>
    <r>
      <rPr>
        <sz val="11"/>
        <color theme="1"/>
        <rFont val="Times New Roman"/>
        <family val="1"/>
        <charset val="204"/>
      </rPr>
      <t xml:space="preserve"> модел. справ </t>
    </r>
    <r>
      <rPr>
        <b/>
        <sz val="11"/>
        <color theme="1"/>
        <rFont val="Times New Roman"/>
        <family val="1"/>
        <charset val="204"/>
      </rPr>
      <t xml:space="preserve">за   ІІІ кв 2019 </t>
    </r>
  </si>
  <si>
    <r>
      <rPr>
        <b/>
        <sz val="11"/>
        <color theme="1"/>
        <rFont val="Times New Roman"/>
        <family val="1"/>
        <charset val="204"/>
      </rPr>
      <t>Факт.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7030A0"/>
        <rFont val="Times New Roman"/>
        <family val="1"/>
        <charset val="204"/>
      </rPr>
      <t>залишок невирішених</t>
    </r>
    <r>
      <rPr>
        <sz val="11"/>
        <color theme="1"/>
        <rFont val="Times New Roman"/>
        <family val="1"/>
        <charset val="204"/>
      </rPr>
      <t xml:space="preserve"> модел. справ </t>
    </r>
    <r>
      <rPr>
        <b/>
        <sz val="11"/>
        <color theme="1"/>
        <rFont val="Times New Roman"/>
        <family val="1"/>
        <charset val="204"/>
      </rPr>
      <t xml:space="preserve">за  ІІІ кв 2019 </t>
    </r>
  </si>
  <si>
    <r>
      <t xml:space="preserve">бюджетні асигнування ФАКТ  2019 рік </t>
    </r>
    <r>
      <rPr>
        <sz val="10"/>
        <color rgb="FFFF0000"/>
        <rFont val="Cambria"/>
        <family val="1"/>
        <charset val="204"/>
        <scheme val="major"/>
      </rPr>
      <t>(без капітальних)</t>
    </r>
    <r>
      <rPr>
        <sz val="10"/>
        <color rgb="FF7030A0"/>
        <rFont val="Cambria"/>
        <family val="1"/>
        <charset val="204"/>
        <scheme val="major"/>
      </rPr>
      <t/>
    </r>
  </si>
  <si>
    <t>ІII</t>
  </si>
  <si>
    <t>Ефективність роботи місцевих та апеляційних судів загальної юрисдикції за 2019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</si>
</sst>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_р_._-;\-* #,##0_р_._-;_-* &quot;-&quot;_р_._-;_-@_-"/>
    <numFmt numFmtId="165" formatCode="#,##0_ ;[Red]\-#,##0\ "/>
    <numFmt numFmtId="166" formatCode="_-* #,##0\ _г_р_н_._-;\-* #,##0\ _г_р_н_._-;_-* &quot;-&quot;\ _г_р_н_._-;_-@_-"/>
    <numFmt numFmtId="167" formatCode="#,##0.0_ ;[Red]\-#,##0.0\ "/>
    <numFmt numFmtId="168" formatCode="_-* #,##0.00_₴_-;\-* #,##0.00_₴_-;_-* &quot;-&quot;??_₴_-;_-@_-"/>
    <numFmt numFmtId="169" formatCode="0.0%"/>
  </numFmts>
  <fonts count="87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9"/>
      <color theme="1"/>
      <name val="Times New Roman"/>
      <family val="1"/>
      <charset val="204"/>
    </font>
    <font>
      <sz val="10"/>
      <color rgb="FF0070C0"/>
      <name val="Cambria"/>
      <family val="1"/>
      <charset val="204"/>
      <scheme val="major"/>
    </font>
    <font>
      <sz val="10"/>
      <color rgb="FFFF0000"/>
      <name val="Cambria"/>
      <family val="1"/>
      <charset val="204"/>
      <scheme val="major"/>
    </font>
    <font>
      <b/>
      <sz val="10"/>
      <color rgb="FF0070C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  <font>
      <b/>
      <i/>
      <sz val="11"/>
      <color theme="1"/>
      <name val="Cambria"/>
      <family val="1"/>
      <charset val="204"/>
      <scheme val="major"/>
    </font>
    <font>
      <sz val="11"/>
      <color rgb="FFC00000"/>
      <name val="Cambria"/>
      <family val="1"/>
      <charset val="204"/>
      <scheme val="major"/>
    </font>
    <font>
      <b/>
      <sz val="10"/>
      <color rgb="FFC0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b/>
      <i/>
      <sz val="11"/>
      <color rgb="FFC00000"/>
      <name val="Cambria"/>
      <family val="1"/>
      <charset val="204"/>
      <scheme val="major"/>
    </font>
    <font>
      <b/>
      <sz val="14"/>
      <color rgb="FFC00000"/>
      <name val="Tahoma"/>
      <family val="2"/>
      <charset val="204"/>
    </font>
    <font>
      <b/>
      <sz val="11"/>
      <color rgb="FFC00000"/>
      <name val="Tahoma"/>
      <family val="2"/>
      <charset val="204"/>
    </font>
    <font>
      <b/>
      <sz val="10"/>
      <color rgb="FFC00000"/>
      <name val="Tahoma"/>
      <family val="2"/>
      <charset val="204"/>
    </font>
    <font>
      <b/>
      <i/>
      <sz val="10"/>
      <color rgb="FFC00000"/>
      <name val="Tahoma"/>
      <family val="2"/>
      <charset val="204"/>
    </font>
    <font>
      <b/>
      <i/>
      <sz val="11"/>
      <color rgb="FFC00000"/>
      <name val="Tahoma"/>
      <family val="2"/>
      <charset val="204"/>
    </font>
    <font>
      <b/>
      <i/>
      <sz val="14"/>
      <color theme="1"/>
      <name val="Cambria"/>
      <family val="1"/>
      <charset val="204"/>
      <scheme val="major"/>
    </font>
    <font>
      <b/>
      <sz val="18"/>
      <color theme="1"/>
      <name val="Cambria"/>
      <family val="1"/>
      <charset val="204"/>
      <scheme val="major"/>
    </font>
    <font>
      <sz val="20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0"/>
      <color rgb="FF0070C0"/>
      <name val="Cambria"/>
      <family val="1"/>
      <charset val="204"/>
      <scheme val="major"/>
    </font>
    <font>
      <b/>
      <i/>
      <sz val="20"/>
      <color rgb="FFC00000"/>
      <name val="Cambria"/>
      <family val="1"/>
      <charset val="204"/>
      <scheme val="major"/>
    </font>
    <font>
      <b/>
      <sz val="22"/>
      <color theme="1"/>
      <name val="Cambria"/>
      <family val="1"/>
      <charset val="204"/>
      <scheme val="major"/>
    </font>
    <font>
      <sz val="24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sz val="10"/>
      <name val="Arial Cyr"/>
      <charset val="204"/>
    </font>
    <font>
      <i/>
      <sz val="10"/>
      <color rgb="FF0070C0"/>
      <name val="Cambria"/>
      <family val="1"/>
      <charset val="204"/>
      <scheme val="major"/>
    </font>
    <font>
      <b/>
      <i/>
      <sz val="10"/>
      <color rgb="FF0070C0"/>
      <name val="Cambria"/>
      <family val="1"/>
      <charset val="204"/>
      <scheme val="major"/>
    </font>
    <font>
      <sz val="11"/>
      <color indexed="8"/>
      <name val="Calibri"/>
      <family val="2"/>
      <charset val="204"/>
    </font>
    <font>
      <sz val="10"/>
      <color rgb="FF7030A0"/>
      <name val="Cambria"/>
      <family val="1"/>
      <charset val="204"/>
      <scheme val="major"/>
    </font>
    <font>
      <b/>
      <sz val="12"/>
      <color theme="1"/>
      <name val="Times New Roman"/>
      <family val="1"/>
      <charset val="204"/>
    </font>
    <font>
      <b/>
      <sz val="20"/>
      <color theme="1"/>
      <name val="Cambria"/>
      <family val="1"/>
      <charset val="204"/>
      <scheme val="major"/>
    </font>
    <font>
      <sz val="10"/>
      <name val="Times New Roman"/>
      <family val="1"/>
      <charset val="204"/>
    </font>
    <font>
      <b/>
      <i/>
      <sz val="9"/>
      <color rgb="FFC00000"/>
      <name val="Tahoma"/>
      <family val="2"/>
      <charset val="204"/>
    </font>
    <font>
      <sz val="11"/>
      <color rgb="FF0070C0"/>
      <name val="Cambria"/>
      <family val="1"/>
      <charset val="204"/>
      <scheme val="major"/>
    </font>
    <font>
      <b/>
      <sz val="9"/>
      <color theme="1"/>
      <name val="Cambria"/>
      <family val="1"/>
      <charset val="204"/>
      <scheme val="major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  <font>
      <sz val="10"/>
      <name val="Times New Roman"/>
      <charset val="204"/>
    </font>
    <font>
      <sz val="10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u/>
      <sz val="18"/>
      <color indexed="8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7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lightUp">
        <fgColor theme="8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lightUp">
        <fgColor theme="8"/>
        <bgColor rgb="FFFFFF00"/>
      </patternFill>
    </fill>
    <fill>
      <patternFill patternType="lightUp">
        <fgColor theme="8"/>
        <bgColor theme="1" tint="0.249977111117893"/>
      </patternFill>
    </fill>
    <fill>
      <patternFill patternType="lightUp">
        <fgColor theme="8"/>
        <bgColor theme="0" tint="-0.499984740745262"/>
      </patternFill>
    </fill>
    <fill>
      <patternFill patternType="solid">
        <fgColor theme="1" tint="0.499984740745262"/>
        <bgColor indexed="64"/>
      </patternFill>
    </fill>
    <fill>
      <patternFill patternType="lightUp">
        <fgColor theme="8"/>
        <bgColor theme="0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54">
    <xf numFmtId="0" fontId="0" fillId="0" borderId="0"/>
    <xf numFmtId="0" fontId="7" fillId="0" borderId="0"/>
    <xf numFmtId="0" fontId="7" fillId="0" borderId="0">
      <protection hidden="1"/>
    </xf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35" fillId="0" borderId="0"/>
    <xf numFmtId="0" fontId="35" fillId="0" borderId="0"/>
    <xf numFmtId="0" fontId="7" fillId="0" borderId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18" borderId="0" applyNumberFormat="0" applyBorder="0" applyAlignment="0" applyProtection="0"/>
    <xf numFmtId="0" fontId="38" fillId="21" borderId="0" applyNumberFormat="0" applyBorder="0" applyAlignment="0" applyProtection="0"/>
    <xf numFmtId="0" fontId="3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7" fillId="0" borderId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32" borderId="0" applyNumberFormat="0" applyBorder="0" applyAlignment="0" applyProtection="0"/>
    <xf numFmtId="0" fontId="49" fillId="20" borderId="31" applyNumberFormat="0" applyAlignment="0" applyProtection="0"/>
    <xf numFmtId="0" fontId="50" fillId="33" borderId="32" applyNumberFormat="0" applyAlignment="0" applyProtection="0"/>
    <xf numFmtId="0" fontId="51" fillId="33" borderId="31" applyNumberFormat="0" applyAlignment="0" applyProtection="0"/>
    <xf numFmtId="0" fontId="52" fillId="0" borderId="33" applyNumberFormat="0" applyFill="0" applyAlignment="0" applyProtection="0"/>
    <xf numFmtId="0" fontId="53" fillId="0" borderId="34" applyNumberFormat="0" applyFill="0" applyAlignment="0" applyProtection="0"/>
    <xf numFmtId="0" fontId="54" fillId="0" borderId="35" applyNumberFormat="0" applyFill="0" applyAlignment="0" applyProtection="0"/>
    <xf numFmtId="0" fontId="54" fillId="0" borderId="0" applyNumberFormat="0" applyFill="0" applyBorder="0" applyAlignment="0" applyProtection="0"/>
    <xf numFmtId="0" fontId="38" fillId="0" borderId="0"/>
    <xf numFmtId="0" fontId="55" fillId="0" borderId="36" applyNumberFormat="0" applyFill="0" applyAlignment="0" applyProtection="0"/>
    <xf numFmtId="0" fontId="56" fillId="34" borderId="37" applyNumberFormat="0" applyAlignment="0" applyProtection="0"/>
    <xf numFmtId="0" fontId="57" fillId="0" borderId="0" applyNumberFormat="0" applyFill="0" applyBorder="0" applyAlignment="0" applyProtection="0"/>
    <xf numFmtId="0" fontId="58" fillId="35" borderId="0" applyNumberFormat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9" fillId="0" borderId="0"/>
    <xf numFmtId="0" fontId="60" fillId="0" borderId="0"/>
    <xf numFmtId="0" fontId="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2" fillId="16" borderId="0" applyNumberFormat="0" applyBorder="0" applyAlignment="0" applyProtection="0"/>
    <xf numFmtId="0" fontId="63" fillId="0" borderId="0" applyNumberFormat="0" applyFill="0" applyBorder="0" applyAlignment="0" applyProtection="0"/>
    <xf numFmtId="0" fontId="7" fillId="36" borderId="38" applyNumberFormat="0" applyFont="0" applyAlignment="0" applyProtection="0"/>
    <xf numFmtId="0" fontId="64" fillId="0" borderId="39" applyNumberFormat="0" applyFill="0" applyAlignment="0" applyProtection="0"/>
    <xf numFmtId="0" fontId="65" fillId="0" borderId="0"/>
    <xf numFmtId="0" fontId="66" fillId="0" borderId="0" applyNumberFormat="0" applyFill="0" applyBorder="0" applyAlignment="0" applyProtection="0"/>
    <xf numFmtId="0" fontId="67" fillId="17" borderId="0" applyNumberFormat="0" applyBorder="0" applyAlignment="0" applyProtection="0"/>
    <xf numFmtId="0" fontId="54" fillId="0" borderId="35" applyNumberFormat="0" applyFill="0" applyAlignment="0" applyProtection="0"/>
    <xf numFmtId="0" fontId="56" fillId="34" borderId="37" applyNumberFormat="0" applyAlignment="0" applyProtection="0"/>
    <xf numFmtId="0" fontId="59" fillId="0" borderId="0"/>
    <xf numFmtId="0" fontId="7" fillId="0" borderId="0"/>
    <xf numFmtId="0" fontId="35" fillId="0" borderId="0"/>
    <xf numFmtId="0" fontId="7" fillId="0" borderId="0"/>
    <xf numFmtId="0" fontId="7" fillId="36" borderId="38" applyNumberFormat="0" applyFont="0" applyAlignment="0" applyProtection="0"/>
    <xf numFmtId="0" fontId="35" fillId="36" borderId="38" applyNumberFormat="0" applyFont="0" applyAlignment="0" applyProtection="0"/>
    <xf numFmtId="0" fontId="47" fillId="0" borderId="0"/>
    <xf numFmtId="0" fontId="49" fillId="20" borderId="31" applyNumberFormat="0" applyAlignment="0" applyProtection="0"/>
    <xf numFmtId="0" fontId="50" fillId="33" borderId="32" applyNumberFormat="0" applyAlignment="0" applyProtection="0"/>
    <xf numFmtId="0" fontId="51" fillId="33" borderId="31" applyNumberFormat="0" applyAlignment="0" applyProtection="0"/>
    <xf numFmtId="0" fontId="55" fillId="0" borderId="36" applyNumberFormat="0" applyFill="0" applyAlignment="0" applyProtection="0"/>
    <xf numFmtId="0" fontId="7" fillId="36" borderId="38" applyNumberFormat="0" applyFont="0" applyAlignment="0" applyProtection="0"/>
    <xf numFmtId="0" fontId="49" fillId="20" borderId="31" applyNumberFormat="0" applyAlignment="0" applyProtection="0"/>
    <xf numFmtId="0" fontId="50" fillId="33" borderId="32" applyNumberFormat="0" applyAlignment="0" applyProtection="0"/>
    <xf numFmtId="0" fontId="51" fillId="33" borderId="31" applyNumberFormat="0" applyAlignment="0" applyProtection="0"/>
    <xf numFmtId="0" fontId="55" fillId="0" borderId="36" applyNumberFormat="0" applyFill="0" applyAlignment="0" applyProtection="0"/>
    <xf numFmtId="0" fontId="7" fillId="36" borderId="38" applyNumberFormat="0" applyFont="0" applyAlignment="0" applyProtection="0"/>
    <xf numFmtId="0" fontId="49" fillId="20" borderId="31" applyNumberFormat="0" applyAlignment="0" applyProtection="0"/>
    <xf numFmtId="0" fontId="50" fillId="33" borderId="32" applyNumberFormat="0" applyAlignment="0" applyProtection="0"/>
    <xf numFmtId="0" fontId="51" fillId="33" borderId="31" applyNumberFormat="0" applyAlignment="0" applyProtection="0"/>
    <xf numFmtId="0" fontId="55" fillId="0" borderId="36" applyNumberFormat="0" applyFill="0" applyAlignment="0" applyProtection="0"/>
    <xf numFmtId="0" fontId="7" fillId="36" borderId="38" applyNumberFormat="0" applyFont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7" fillId="36" borderId="38" applyNumberFormat="0" applyFont="0" applyAlignment="0" applyProtection="0"/>
    <xf numFmtId="0" fontId="35" fillId="36" borderId="38" applyNumberFormat="0" applyFont="0" applyAlignment="0" applyProtection="0"/>
    <xf numFmtId="0" fontId="49" fillId="20" borderId="31" applyNumberFormat="0" applyAlignment="0" applyProtection="0"/>
    <xf numFmtId="0" fontId="50" fillId="33" borderId="32" applyNumberFormat="0" applyAlignment="0" applyProtection="0"/>
    <xf numFmtId="0" fontId="51" fillId="33" borderId="31" applyNumberFormat="0" applyAlignment="0" applyProtection="0"/>
    <xf numFmtId="0" fontId="55" fillId="0" borderId="36" applyNumberFormat="0" applyFill="0" applyAlignment="0" applyProtection="0"/>
    <xf numFmtId="0" fontId="7" fillId="36" borderId="38" applyNumberFormat="0" applyFont="0" applyAlignment="0" applyProtection="0"/>
    <xf numFmtId="0" fontId="49" fillId="20" borderId="31" applyNumberFormat="0" applyAlignment="0" applyProtection="0"/>
    <xf numFmtId="0" fontId="50" fillId="33" borderId="32" applyNumberFormat="0" applyAlignment="0" applyProtection="0"/>
    <xf numFmtId="0" fontId="51" fillId="33" borderId="31" applyNumberFormat="0" applyAlignment="0" applyProtection="0"/>
    <xf numFmtId="0" fontId="55" fillId="0" borderId="36" applyNumberFormat="0" applyFill="0" applyAlignment="0" applyProtection="0"/>
    <xf numFmtId="0" fontId="7" fillId="36" borderId="38" applyNumberFormat="0" applyFont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47" fillId="0" borderId="0"/>
    <xf numFmtId="0" fontId="47" fillId="0" borderId="0"/>
    <xf numFmtId="0" fontId="38" fillId="0" borderId="0"/>
    <xf numFmtId="0" fontId="60" fillId="0" borderId="0"/>
    <xf numFmtId="0" fontId="35" fillId="0" borderId="0"/>
    <xf numFmtId="0" fontId="38" fillId="0" borderId="0"/>
    <xf numFmtId="168" fontId="47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68" fillId="0" borderId="0"/>
    <xf numFmtId="0" fontId="69" fillId="0" borderId="0"/>
    <xf numFmtId="0" fontId="42" fillId="0" borderId="0"/>
    <xf numFmtId="0" fontId="38" fillId="36" borderId="38" applyNumberFormat="0" applyFont="0" applyAlignment="0" applyProtection="0"/>
    <xf numFmtId="0" fontId="68" fillId="0" borderId="0"/>
    <xf numFmtId="0" fontId="42" fillId="0" borderId="0"/>
    <xf numFmtId="0" fontId="35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8" fillId="0" borderId="0"/>
    <xf numFmtId="0" fontId="47" fillId="0" borderId="0"/>
    <xf numFmtId="0" fontId="38" fillId="0" borderId="0"/>
    <xf numFmtId="0" fontId="47" fillId="0" borderId="0"/>
    <xf numFmtId="0" fontId="47" fillId="0" borderId="0"/>
    <xf numFmtId="0" fontId="47" fillId="0" borderId="0"/>
    <xf numFmtId="0" fontId="38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70" fillId="0" borderId="0"/>
    <xf numFmtId="0" fontId="7" fillId="0" borderId="0"/>
    <xf numFmtId="0" fontId="7" fillId="0" borderId="0">
      <protection hidden="1"/>
    </xf>
    <xf numFmtId="0" fontId="38" fillId="0" borderId="0"/>
    <xf numFmtId="0" fontId="38" fillId="0" borderId="0"/>
    <xf numFmtId="0" fontId="38" fillId="0" borderId="0"/>
  </cellStyleXfs>
  <cellXfs count="458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5" fontId="9" fillId="3" borderId="1" xfId="0" applyNumberFormat="1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vertical="center" wrapText="1"/>
    </xf>
    <xf numFmtId="9" fontId="2" fillId="2" borderId="3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5" fontId="9" fillId="3" borderId="11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9" borderId="1" xfId="0" applyNumberFormat="1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165" fontId="23" fillId="0" borderId="13" xfId="0" applyNumberFormat="1" applyFont="1" applyFill="1" applyBorder="1" applyAlignment="1">
      <alignment vertical="center" wrapText="1"/>
    </xf>
    <xf numFmtId="165" fontId="23" fillId="0" borderId="18" xfId="0" applyNumberFormat="1" applyFont="1" applyFill="1" applyBorder="1" applyAlignment="1">
      <alignment vertical="center" wrapText="1"/>
    </xf>
    <xf numFmtId="165" fontId="23" fillId="0" borderId="13" xfId="0" applyNumberFormat="1" applyFont="1" applyFill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165" fontId="23" fillId="0" borderId="3" xfId="0" applyNumberFormat="1" applyFont="1" applyFill="1" applyBorder="1" applyAlignment="1">
      <alignment vertical="center" wrapText="1"/>
    </xf>
    <xf numFmtId="165" fontId="24" fillId="0" borderId="3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vertical="center" wrapText="1"/>
    </xf>
    <xf numFmtId="9" fontId="22" fillId="13" borderId="3" xfId="0" applyNumberFormat="1" applyFont="1" applyFill="1" applyBorder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9" fontId="14" fillId="2" borderId="3" xfId="0" applyNumberFormat="1" applyFont="1" applyFill="1" applyBorder="1" applyAlignment="1">
      <alignment vertical="center" wrapText="1"/>
    </xf>
    <xf numFmtId="9" fontId="25" fillId="0" borderId="3" xfId="0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9" fontId="13" fillId="4" borderId="1" xfId="0" applyNumberFormat="1" applyFont="1" applyFill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20" fillId="9" borderId="16" xfId="0" applyFont="1" applyFill="1" applyBorder="1" applyAlignment="1">
      <alignment horizontal="center" vertical="center" wrapText="1"/>
    </xf>
    <xf numFmtId="9" fontId="20" fillId="9" borderId="1" xfId="0" applyNumberFormat="1" applyFont="1" applyFill="1" applyBorder="1" applyAlignment="1">
      <alignment vertical="center" wrapText="1"/>
    </xf>
    <xf numFmtId="0" fontId="14" fillId="7" borderId="17" xfId="0" applyFont="1" applyFill="1" applyBorder="1" applyAlignment="1">
      <alignment horizontal="center" vertical="center" wrapText="1"/>
    </xf>
    <xf numFmtId="0" fontId="17" fillId="12" borderId="21" xfId="0" applyFont="1" applyFill="1" applyBorder="1" applyAlignment="1">
      <alignment horizontal="center" vertical="center" wrapText="1"/>
    </xf>
    <xf numFmtId="0" fontId="17" fillId="12" borderId="19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vertical="center" wrapText="1"/>
    </xf>
    <xf numFmtId="165" fontId="11" fillId="2" borderId="3" xfId="0" applyNumberFormat="1" applyFont="1" applyFill="1" applyBorder="1" applyAlignment="1">
      <alignment vertical="center" wrapText="1"/>
    </xf>
    <xf numFmtId="165" fontId="11" fillId="2" borderId="18" xfId="0" applyNumberFormat="1" applyFont="1" applyFill="1" applyBorder="1" applyAlignment="1">
      <alignment vertical="center" wrapText="1"/>
    </xf>
    <xf numFmtId="165" fontId="11" fillId="2" borderId="1" xfId="0" applyNumberFormat="1" applyFont="1" applyFill="1" applyBorder="1" applyAlignment="1">
      <alignment vertical="center" wrapText="1"/>
    </xf>
    <xf numFmtId="165" fontId="16" fillId="2" borderId="13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vertical="center" wrapText="1"/>
    </xf>
    <xf numFmtId="167" fontId="9" fillId="3" borderId="1" xfId="0" applyNumberFormat="1" applyFont="1" applyFill="1" applyBorder="1" applyAlignment="1">
      <alignment vertical="center" wrapText="1"/>
    </xf>
    <xf numFmtId="0" fontId="0" fillId="0" borderId="0" xfId="0" applyFill="1"/>
    <xf numFmtId="0" fontId="27" fillId="0" borderId="0" xfId="0" applyFont="1" applyAlignment="1">
      <alignment horizontal="left" vertical="center" wrapText="1"/>
    </xf>
    <xf numFmtId="0" fontId="3" fillId="0" borderId="18" xfId="0" applyFont="1" applyBorder="1" applyAlignment="1"/>
    <xf numFmtId="0" fontId="27" fillId="0" borderId="0" xfId="0" applyFont="1" applyAlignment="1">
      <alignment vertical="center" wrapText="1"/>
    </xf>
    <xf numFmtId="0" fontId="28" fillId="0" borderId="0" xfId="0" applyFont="1"/>
    <xf numFmtId="0" fontId="29" fillId="0" borderId="0" xfId="0" applyFont="1"/>
    <xf numFmtId="0" fontId="28" fillId="0" borderId="0" xfId="0" applyFont="1" applyBorder="1"/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/>
    <xf numFmtId="167" fontId="30" fillId="0" borderId="0" xfId="0" applyNumberFormat="1" applyFont="1" applyFill="1" applyBorder="1" applyAlignment="1">
      <alignment vertical="center" wrapText="1"/>
    </xf>
    <xf numFmtId="165" fontId="30" fillId="0" borderId="0" xfId="0" applyNumberFormat="1" applyFont="1" applyFill="1" applyBorder="1" applyAlignment="1">
      <alignment vertical="center" wrapText="1"/>
    </xf>
    <xf numFmtId="9" fontId="31" fillId="0" borderId="0" xfId="0" applyNumberFormat="1" applyFont="1" applyFill="1" applyBorder="1" applyAlignment="1">
      <alignment vertical="center" wrapText="1"/>
    </xf>
    <xf numFmtId="0" fontId="32" fillId="0" borderId="0" xfId="0" applyFont="1" applyAlignment="1">
      <alignment vertical="center"/>
    </xf>
    <xf numFmtId="0" fontId="27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1" fillId="0" borderId="0" xfId="0" applyFont="1" applyFill="1"/>
    <xf numFmtId="0" fontId="27" fillId="0" borderId="0" xfId="0" applyFont="1" applyFill="1" applyAlignment="1">
      <alignment vertical="center" wrapText="1"/>
    </xf>
    <xf numFmtId="0" fontId="0" fillId="2" borderId="1" xfId="0" applyFill="1" applyBorder="1"/>
    <xf numFmtId="0" fontId="33" fillId="0" borderId="0" xfId="0" applyFont="1" applyAlignment="1">
      <alignment vertical="center" wrapText="1"/>
    </xf>
    <xf numFmtId="165" fontId="24" fillId="0" borderId="3" xfId="0" applyNumberFormat="1" applyFont="1" applyFill="1" applyBorder="1" applyAlignment="1">
      <alignment vertical="center" wrapText="1"/>
    </xf>
    <xf numFmtId="167" fontId="36" fillId="3" borderId="1" xfId="0" applyNumberFormat="1" applyFont="1" applyFill="1" applyBorder="1" applyAlignment="1">
      <alignment vertical="center" wrapText="1"/>
    </xf>
    <xf numFmtId="167" fontId="1" fillId="0" borderId="1" xfId="0" applyNumberFormat="1" applyFont="1" applyBorder="1" applyAlignment="1">
      <alignment vertical="center" wrapText="1"/>
    </xf>
    <xf numFmtId="167" fontId="22" fillId="13" borderId="3" xfId="0" applyNumberFormat="1" applyFont="1" applyFill="1" applyBorder="1" applyAlignment="1">
      <alignment vertical="center" wrapText="1"/>
    </xf>
    <xf numFmtId="0" fontId="1" fillId="14" borderId="1" xfId="0" applyNumberFormat="1" applyFont="1" applyFill="1" applyBorder="1" applyAlignment="1">
      <alignment horizontal="center" vertical="center"/>
    </xf>
    <xf numFmtId="167" fontId="11" fillId="2" borderId="13" xfId="0" applyNumberFormat="1" applyFont="1" applyFill="1" applyBorder="1" applyAlignment="1">
      <alignment vertical="center" wrapText="1"/>
    </xf>
    <xf numFmtId="167" fontId="37" fillId="2" borderId="3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7" fontId="23" fillId="0" borderId="13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165" fontId="9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vertical="center" wrapText="1"/>
    </xf>
    <xf numFmtId="167" fontId="1" fillId="0" borderId="0" xfId="0" applyNumberFormat="1" applyFont="1" applyAlignment="1">
      <alignment vertical="center" wrapText="1"/>
    </xf>
    <xf numFmtId="0" fontId="41" fillId="0" borderId="0" xfId="0" applyFont="1"/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165" fontId="11" fillId="2" borderId="28" xfId="0" applyNumberFormat="1" applyFont="1" applyFill="1" applyBorder="1" applyAlignment="1">
      <alignment vertical="center" wrapText="1"/>
    </xf>
    <xf numFmtId="165" fontId="23" fillId="0" borderId="28" xfId="0" applyNumberFormat="1" applyFont="1" applyFill="1" applyBorder="1" applyAlignment="1">
      <alignment vertical="center" wrapText="1"/>
    </xf>
    <xf numFmtId="165" fontId="9" fillId="3" borderId="27" xfId="0" applyNumberFormat="1" applyFont="1" applyFill="1" applyBorder="1" applyAlignment="1">
      <alignment vertical="center" wrapText="1"/>
    </xf>
    <xf numFmtId="0" fontId="5" fillId="2" borderId="2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 wrapText="1"/>
    </xf>
    <xf numFmtId="0" fontId="21" fillId="13" borderId="22" xfId="0" applyFont="1" applyFill="1" applyBorder="1" applyAlignment="1">
      <alignment horizontal="center" vertical="center"/>
    </xf>
    <xf numFmtId="0" fontId="22" fillId="13" borderId="9" xfId="0" applyFont="1" applyFill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9" xfId="2" applyFont="1" applyBorder="1" applyProtection="1"/>
    <xf numFmtId="0" fontId="8" fillId="0" borderId="9" xfId="0" applyFont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40" fillId="2" borderId="9" xfId="0" applyFont="1" applyFill="1" applyBorder="1" applyAlignment="1">
      <alignment vertical="center" wrapText="1"/>
    </xf>
    <xf numFmtId="0" fontId="42" fillId="14" borderId="9" xfId="0" applyFont="1" applyFill="1" applyBorder="1"/>
    <xf numFmtId="0" fontId="4" fillId="0" borderId="29" xfId="0" applyFont="1" applyBorder="1" applyAlignment="1">
      <alignment horizontal="center" vertical="center"/>
    </xf>
    <xf numFmtId="0" fontId="42" fillId="14" borderId="30" xfId="0" applyFont="1" applyFill="1" applyBorder="1"/>
    <xf numFmtId="167" fontId="13" fillId="0" borderId="0" xfId="0" applyNumberFormat="1" applyFont="1" applyAlignment="1">
      <alignment horizontal="center" vertical="center" wrapText="1"/>
    </xf>
    <xf numFmtId="1" fontId="9" fillId="0" borderId="1" xfId="0" applyNumberFormat="1" applyFont="1" applyBorder="1" applyAlignment="1">
      <alignment vertical="center" wrapText="1"/>
    </xf>
    <xf numFmtId="0" fontId="1" fillId="14" borderId="0" xfId="0" applyFont="1" applyFill="1" applyAlignment="1">
      <alignment vertical="center" wrapText="1"/>
    </xf>
    <xf numFmtId="165" fontId="43" fillId="0" borderId="3" xfId="0" applyNumberFormat="1" applyFont="1" applyFill="1" applyBorder="1" applyAlignment="1">
      <alignment vertical="center" wrapText="1"/>
    </xf>
    <xf numFmtId="167" fontId="44" fillId="3" borderId="1" xfId="0" applyNumberFormat="1" applyFont="1" applyFill="1" applyBorder="1" applyAlignment="1">
      <alignment vertical="center" wrapText="1"/>
    </xf>
    <xf numFmtId="165" fontId="44" fillId="3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45" fillId="0" borderId="0" xfId="0" applyFont="1" applyAlignment="1">
      <alignment vertical="center" wrapText="1"/>
    </xf>
    <xf numFmtId="0" fontId="45" fillId="0" borderId="0" xfId="0" applyFont="1" applyAlignment="1">
      <alignment horizontal="left" vertical="center" wrapText="1"/>
    </xf>
    <xf numFmtId="0" fontId="45" fillId="0" borderId="18" xfId="0" applyFont="1" applyBorder="1" applyAlignment="1"/>
    <xf numFmtId="0" fontId="46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6" fillId="2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167" fontId="9" fillId="3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167" fontId="5" fillId="0" borderId="6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71" fillId="37" borderId="43" xfId="0" applyFont="1" applyFill="1" applyBorder="1" applyAlignment="1">
      <alignment horizontal="center" vertical="center" wrapText="1"/>
    </xf>
    <xf numFmtId="0" fontId="72" fillId="37" borderId="43" xfId="151" applyFont="1" applyFill="1" applyBorder="1" applyAlignment="1">
      <alignment horizontal="center" vertical="center" wrapText="1"/>
    </xf>
    <xf numFmtId="0" fontId="4" fillId="37" borderId="43" xfId="0" applyFont="1" applyFill="1" applyBorder="1" applyAlignment="1">
      <alignment horizontal="center" vertical="center" wrapText="1"/>
    </xf>
    <xf numFmtId="167" fontId="4" fillId="37" borderId="43" xfId="0" applyNumberFormat="1" applyFont="1" applyFill="1" applyBorder="1" applyAlignment="1">
      <alignment horizontal="center" vertical="center" wrapText="1"/>
    </xf>
    <xf numFmtId="0" fontId="4" fillId="39" borderId="43" xfId="0" applyFont="1" applyFill="1" applyBorder="1" applyAlignment="1">
      <alignment horizontal="center" vertical="center" wrapText="1"/>
    </xf>
    <xf numFmtId="0" fontId="71" fillId="41" borderId="43" xfId="0" applyFont="1" applyFill="1" applyBorder="1" applyAlignment="1">
      <alignment horizontal="center" vertical="center" wrapText="1"/>
    </xf>
    <xf numFmtId="0" fontId="79" fillId="41" borderId="43" xfId="151" applyFont="1" applyFill="1" applyBorder="1" applyAlignment="1">
      <alignment horizontal="left" vertical="center" wrapText="1"/>
    </xf>
    <xf numFmtId="165" fontId="6" fillId="41" borderId="43" xfId="0" applyNumberFormat="1" applyFont="1" applyFill="1" applyBorder="1" applyAlignment="1">
      <alignment vertical="center" wrapText="1"/>
    </xf>
    <xf numFmtId="167" fontId="6" fillId="41" borderId="43" xfId="0" applyNumberFormat="1" applyFont="1" applyFill="1" applyBorder="1" applyAlignment="1">
      <alignment vertical="center" wrapText="1"/>
    </xf>
    <xf numFmtId="165" fontId="6" fillId="41" borderId="43" xfId="0" applyNumberFormat="1" applyFont="1" applyFill="1" applyBorder="1" applyAlignment="1">
      <alignment horizontal="center" vertical="center" wrapText="1"/>
    </xf>
    <xf numFmtId="0" fontId="4" fillId="42" borderId="43" xfId="0" applyFont="1" applyFill="1" applyBorder="1" applyAlignment="1">
      <alignment horizontal="center" vertical="center"/>
    </xf>
    <xf numFmtId="0" fontId="80" fillId="42" borderId="43" xfId="152" applyFont="1" applyFill="1" applyBorder="1" applyAlignment="1">
      <alignment vertical="center" wrapText="1"/>
    </xf>
    <xf numFmtId="165" fontId="81" fillId="42" borderId="43" xfId="0" applyNumberFormat="1" applyFont="1" applyFill="1" applyBorder="1" applyAlignment="1">
      <alignment vertical="center" wrapText="1"/>
    </xf>
    <xf numFmtId="167" fontId="81" fillId="42" borderId="43" xfId="0" applyNumberFormat="1" applyFont="1" applyFill="1" applyBorder="1" applyAlignment="1">
      <alignment vertical="center" wrapText="1"/>
    </xf>
    <xf numFmtId="0" fontId="81" fillId="42" borderId="43" xfId="0" applyFont="1" applyFill="1" applyBorder="1" applyAlignment="1">
      <alignment horizontal="center" vertical="center"/>
    </xf>
    <xf numFmtId="0" fontId="80" fillId="42" borderId="43" xfId="151" applyFont="1" applyFill="1" applyBorder="1" applyAlignment="1">
      <alignment vertical="center" wrapText="1"/>
    </xf>
    <xf numFmtId="0" fontId="81" fillId="42" borderId="43" xfId="0" applyFont="1" applyFill="1" applyBorder="1" applyAlignment="1">
      <alignment vertical="center" wrapText="1"/>
    </xf>
    <xf numFmtId="0" fontId="4" fillId="42" borderId="44" xfId="0" applyFont="1" applyFill="1" applyBorder="1" applyAlignment="1">
      <alignment horizontal="center" vertical="center"/>
    </xf>
    <xf numFmtId="0" fontId="80" fillId="42" borderId="44" xfId="151" applyFont="1" applyFill="1" applyBorder="1" applyAlignment="1">
      <alignment vertical="center" wrapText="1"/>
    </xf>
    <xf numFmtId="165" fontId="81" fillId="42" borderId="44" xfId="0" applyNumberFormat="1" applyFont="1" applyFill="1" applyBorder="1" applyAlignment="1">
      <alignment vertical="center" wrapText="1"/>
    </xf>
    <xf numFmtId="167" fontId="81" fillId="42" borderId="44" xfId="0" applyNumberFormat="1" applyFont="1" applyFill="1" applyBorder="1" applyAlignment="1">
      <alignment vertical="center" wrapText="1"/>
    </xf>
    <xf numFmtId="0" fontId="81" fillId="42" borderId="44" xfId="0" applyFont="1" applyFill="1" applyBorder="1" applyAlignment="1">
      <alignment horizontal="center" vertical="center"/>
    </xf>
    <xf numFmtId="165" fontId="81" fillId="42" borderId="45" xfId="0" applyNumberFormat="1" applyFont="1" applyFill="1" applyBorder="1" applyAlignment="1">
      <alignment vertical="center" wrapText="1"/>
    </xf>
    <xf numFmtId="167" fontId="81" fillId="42" borderId="45" xfId="0" applyNumberFormat="1" applyFont="1" applyFill="1" applyBorder="1" applyAlignment="1">
      <alignment vertical="center" wrapText="1"/>
    </xf>
    <xf numFmtId="0" fontId="4" fillId="42" borderId="40" xfId="0" applyFont="1" applyFill="1" applyBorder="1" applyAlignment="1">
      <alignment horizontal="center" vertical="center"/>
    </xf>
    <xf numFmtId="0" fontId="80" fillId="42" borderId="40" xfId="151" applyFont="1" applyFill="1" applyBorder="1" applyAlignment="1">
      <alignment vertical="center" wrapText="1"/>
    </xf>
    <xf numFmtId="165" fontId="81" fillId="42" borderId="40" xfId="0" applyNumberFormat="1" applyFont="1" applyFill="1" applyBorder="1" applyAlignment="1">
      <alignment vertical="center" wrapText="1"/>
    </xf>
    <xf numFmtId="167" fontId="81" fillId="42" borderId="40" xfId="0" applyNumberFormat="1" applyFont="1" applyFill="1" applyBorder="1" applyAlignment="1">
      <alignment vertical="center" wrapText="1"/>
    </xf>
    <xf numFmtId="165" fontId="81" fillId="42" borderId="44" xfId="0" applyNumberFormat="1" applyFont="1" applyFill="1" applyBorder="1" applyAlignment="1">
      <alignment horizontal="center" vertical="center" wrapText="1"/>
    </xf>
    <xf numFmtId="0" fontId="81" fillId="40" borderId="44" xfId="0" applyFont="1" applyFill="1" applyBorder="1" applyAlignment="1">
      <alignment horizontal="center" vertical="center"/>
    </xf>
    <xf numFmtId="0" fontId="82" fillId="40" borderId="44" xfId="151" applyFont="1" applyFill="1" applyBorder="1" applyAlignment="1">
      <alignment vertical="center" wrapText="1"/>
    </xf>
    <xf numFmtId="165" fontId="81" fillId="40" borderId="46" xfId="0" applyNumberFormat="1" applyFont="1" applyFill="1" applyBorder="1" applyAlignment="1">
      <alignment horizontal="right" vertical="center" wrapText="1"/>
    </xf>
    <xf numFmtId="167" fontId="81" fillId="40" borderId="46" xfId="0" applyNumberFormat="1" applyFont="1" applyFill="1" applyBorder="1" applyAlignment="1">
      <alignment horizontal="right" vertical="center" wrapText="1"/>
    </xf>
    <xf numFmtId="0" fontId="82" fillId="40" borderId="40" xfId="151" applyFont="1" applyFill="1" applyBorder="1" applyAlignment="1">
      <alignment vertical="center" wrapText="1"/>
    </xf>
    <xf numFmtId="165" fontId="81" fillId="40" borderId="41" xfId="0" applyNumberFormat="1" applyFont="1" applyFill="1" applyBorder="1" applyAlignment="1">
      <alignment horizontal="right" vertical="center" wrapText="1"/>
    </xf>
    <xf numFmtId="167" fontId="81" fillId="40" borderId="41" xfId="0" applyNumberFormat="1" applyFont="1" applyFill="1" applyBorder="1" applyAlignment="1">
      <alignment horizontal="right" vertical="center" wrapText="1"/>
    </xf>
    <xf numFmtId="0" fontId="81" fillId="40" borderId="40" xfId="0" applyFont="1" applyFill="1" applyBorder="1" applyAlignment="1">
      <alignment horizontal="center" vertical="center"/>
    </xf>
    <xf numFmtId="0" fontId="82" fillId="40" borderId="40" xfId="151" applyFont="1" applyFill="1" applyBorder="1" applyAlignment="1">
      <alignment horizontal="left" vertical="center" wrapText="1"/>
    </xf>
    <xf numFmtId="165" fontId="81" fillId="40" borderId="47" xfId="0" applyNumberFormat="1" applyFont="1" applyFill="1" applyBorder="1" applyAlignment="1">
      <alignment vertical="center" wrapText="1"/>
    </xf>
    <xf numFmtId="167" fontId="81" fillId="40" borderId="47" xfId="0" applyNumberFormat="1" applyFont="1" applyFill="1" applyBorder="1" applyAlignment="1">
      <alignment vertical="center" wrapText="1"/>
    </xf>
    <xf numFmtId="165" fontId="81" fillId="40" borderId="41" xfId="0" applyNumberFormat="1" applyFont="1" applyFill="1" applyBorder="1" applyAlignment="1">
      <alignment vertical="center" wrapText="1"/>
    </xf>
    <xf numFmtId="0" fontId="81" fillId="40" borderId="43" xfId="0" applyFont="1" applyFill="1" applyBorder="1" applyAlignment="1">
      <alignment horizontal="center" vertical="center"/>
    </xf>
    <xf numFmtId="0" fontId="82" fillId="40" borderId="43" xfId="151" applyFont="1" applyFill="1" applyBorder="1" applyAlignment="1">
      <alignment horizontal="left" vertical="center" wrapText="1"/>
    </xf>
    <xf numFmtId="165" fontId="81" fillId="40" borderId="43" xfId="0" applyNumberFormat="1" applyFont="1" applyFill="1" applyBorder="1" applyAlignment="1">
      <alignment vertical="center" wrapText="1"/>
    </xf>
    <xf numFmtId="167" fontId="81" fillId="40" borderId="43" xfId="0" applyNumberFormat="1" applyFont="1" applyFill="1" applyBorder="1" applyAlignment="1">
      <alignment vertical="center" wrapText="1"/>
    </xf>
    <xf numFmtId="0" fontId="81" fillId="40" borderId="10" xfId="0" applyFont="1" applyFill="1" applyBorder="1" applyAlignment="1">
      <alignment horizontal="center" vertical="center"/>
    </xf>
    <xf numFmtId="0" fontId="82" fillId="40" borderId="44" xfId="151" applyFont="1" applyFill="1" applyBorder="1" applyAlignment="1">
      <alignment horizontal="left" vertical="center" wrapText="1"/>
    </xf>
    <xf numFmtId="165" fontId="81" fillId="40" borderId="44" xfId="0" applyNumberFormat="1" applyFont="1" applyFill="1" applyBorder="1" applyAlignment="1">
      <alignment vertical="center" wrapText="1"/>
    </xf>
    <xf numFmtId="167" fontId="81" fillId="40" borderId="44" xfId="0" applyNumberFormat="1" applyFont="1" applyFill="1" applyBorder="1" applyAlignment="1">
      <alignment vertical="center" wrapText="1"/>
    </xf>
    <xf numFmtId="0" fontId="82" fillId="42" borderId="43" xfId="152" applyFont="1" applyFill="1" applyBorder="1" applyAlignment="1">
      <alignment vertical="center" wrapText="1"/>
    </xf>
    <xf numFmtId="0" fontId="4" fillId="43" borderId="3" xfId="0" applyFont="1" applyFill="1" applyBorder="1" applyAlignment="1">
      <alignment horizontal="center" vertical="center"/>
    </xf>
    <xf numFmtId="0" fontId="78" fillId="43" borderId="3" xfId="53" applyFont="1" applyFill="1" applyBorder="1" applyAlignment="1">
      <alignment vertical="center" wrapText="1"/>
    </xf>
    <xf numFmtId="165" fontId="4" fillId="43" borderId="3" xfId="0" applyNumberFormat="1" applyFont="1" applyFill="1" applyBorder="1" applyAlignment="1">
      <alignment vertical="center" wrapText="1"/>
    </xf>
    <xf numFmtId="167" fontId="4" fillId="43" borderId="3" xfId="0" applyNumberFormat="1" applyFont="1" applyFill="1" applyBorder="1" applyAlignment="1">
      <alignment vertical="center" wrapText="1"/>
    </xf>
    <xf numFmtId="165" fontId="4" fillId="43" borderId="1" xfId="0" applyNumberFormat="1" applyFont="1" applyFill="1" applyBorder="1" applyAlignment="1">
      <alignment vertical="center" wrapText="1"/>
    </xf>
    <xf numFmtId="0" fontId="4" fillId="43" borderId="48" xfId="0" applyFont="1" applyFill="1" applyBorder="1" applyAlignment="1">
      <alignment horizontal="center" vertical="center"/>
    </xf>
    <xf numFmtId="0" fontId="4" fillId="43" borderId="48" xfId="0" applyFont="1" applyFill="1" applyBorder="1" applyAlignment="1">
      <alignment vertical="center"/>
    </xf>
    <xf numFmtId="165" fontId="4" fillId="43" borderId="48" xfId="0" applyNumberFormat="1" applyFont="1" applyFill="1" applyBorder="1" applyAlignment="1">
      <alignment vertical="center" wrapText="1"/>
    </xf>
    <xf numFmtId="165" fontId="4" fillId="43" borderId="49" xfId="0" applyNumberFormat="1" applyFont="1" applyFill="1" applyBorder="1" applyAlignment="1">
      <alignment vertical="center" wrapText="1"/>
    </xf>
    <xf numFmtId="0" fontId="4" fillId="43" borderId="48" xfId="0" applyFont="1" applyFill="1" applyBorder="1" applyAlignment="1">
      <alignment vertical="center" wrapText="1"/>
    </xf>
    <xf numFmtId="167" fontId="4" fillId="43" borderId="48" xfId="0" applyNumberFormat="1" applyFont="1" applyFill="1" applyBorder="1" applyAlignment="1">
      <alignment vertical="center" wrapText="1"/>
    </xf>
    <xf numFmtId="0" fontId="78" fillId="0" borderId="1" xfId="133" applyFont="1" applyFill="1" applyBorder="1" applyAlignment="1">
      <alignment vertical="center" wrapText="1"/>
    </xf>
    <xf numFmtId="165" fontId="4" fillId="38" borderId="1" xfId="0" applyNumberFormat="1" applyFont="1" applyFill="1" applyBorder="1" applyAlignment="1">
      <alignment vertical="center" wrapText="1"/>
    </xf>
    <xf numFmtId="167" fontId="4" fillId="38" borderId="1" xfId="0" applyNumberFormat="1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0" xfId="0" applyFont="1" applyFill="1" applyBorder="1" applyAlignment="1">
      <alignment vertical="center"/>
    </xf>
    <xf numFmtId="165" fontId="4" fillId="0" borderId="48" xfId="0" applyNumberFormat="1" applyFont="1" applyBorder="1" applyAlignment="1">
      <alignment vertical="center" wrapText="1"/>
    </xf>
    <xf numFmtId="165" fontId="4" fillId="38" borderId="48" xfId="0" applyNumberFormat="1" applyFont="1" applyFill="1" applyBorder="1" applyAlignment="1">
      <alignment vertical="center" wrapText="1"/>
    </xf>
    <xf numFmtId="169" fontId="4" fillId="0" borderId="0" xfId="0" applyNumberFormat="1" applyFont="1" applyAlignment="1">
      <alignment vertical="center"/>
    </xf>
    <xf numFmtId="0" fontId="4" fillId="0" borderId="48" xfId="0" applyFont="1" applyFill="1" applyBorder="1" applyAlignment="1">
      <alignment vertical="center" wrapText="1"/>
    </xf>
    <xf numFmtId="165" fontId="4" fillId="0" borderId="50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48" xfId="0" applyFont="1" applyFill="1" applyBorder="1" applyAlignment="1">
      <alignment vertical="center"/>
    </xf>
    <xf numFmtId="0" fontId="4" fillId="0" borderId="50" xfId="0" applyFont="1" applyFill="1" applyBorder="1" applyAlignment="1">
      <alignment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51" xfId="0" applyFont="1" applyFill="1" applyBorder="1" applyAlignment="1">
      <alignment vertical="center"/>
    </xf>
    <xf numFmtId="165" fontId="4" fillId="0" borderId="3" xfId="0" applyNumberFormat="1" applyFont="1" applyBorder="1" applyAlignment="1">
      <alignment vertical="center" wrapText="1"/>
    </xf>
    <xf numFmtId="165" fontId="4" fillId="38" borderId="3" xfId="0" applyNumberFormat="1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65" fontId="4" fillId="44" borderId="1" xfId="0" applyNumberFormat="1" applyFont="1" applyFill="1" applyBorder="1" applyAlignment="1">
      <alignment vertical="center" wrapText="1"/>
    </xf>
    <xf numFmtId="165" fontId="4" fillId="0" borderId="51" xfId="0" applyNumberFormat="1" applyFont="1" applyBorder="1" applyAlignment="1">
      <alignment vertical="center" wrapText="1"/>
    </xf>
    <xf numFmtId="0" fontId="4" fillId="0" borderId="49" xfId="0" applyFont="1" applyFill="1" applyBorder="1" applyAlignment="1">
      <alignment vertical="center"/>
    </xf>
    <xf numFmtId="165" fontId="4" fillId="0" borderId="49" xfId="0" applyNumberFormat="1" applyFont="1" applyBorder="1" applyAlignment="1">
      <alignment vertical="center" wrapText="1"/>
    </xf>
    <xf numFmtId="165" fontId="4" fillId="44" borderId="49" xfId="0" applyNumberFormat="1" applyFont="1" applyFill="1" applyBorder="1" applyAlignment="1">
      <alignment vertical="center" wrapText="1"/>
    </xf>
    <xf numFmtId="0" fontId="4" fillId="0" borderId="52" xfId="0" applyFont="1" applyFill="1" applyBorder="1" applyAlignment="1">
      <alignment vertical="center"/>
    </xf>
    <xf numFmtId="0" fontId="4" fillId="0" borderId="52" xfId="0" applyFont="1" applyBorder="1" applyAlignment="1">
      <alignment vertical="center" wrapText="1"/>
    </xf>
    <xf numFmtId="167" fontId="4" fillId="14" borderId="52" xfId="0" applyNumberFormat="1" applyFont="1" applyFill="1" applyBorder="1" applyAlignment="1">
      <alignment vertical="center" wrapText="1"/>
    </xf>
    <xf numFmtId="0" fontId="4" fillId="0" borderId="52" xfId="0" applyFont="1" applyFill="1" applyBorder="1" applyAlignment="1">
      <alignment vertical="center" wrapText="1"/>
    </xf>
    <xf numFmtId="167" fontId="4" fillId="0" borderId="52" xfId="0" applyNumberFormat="1" applyFont="1" applyBorder="1" applyAlignment="1">
      <alignment vertical="center" wrapText="1"/>
    </xf>
    <xf numFmtId="0" fontId="4" fillId="43" borderId="53" xfId="0" applyFont="1" applyFill="1" applyBorder="1" applyAlignment="1">
      <alignment horizontal="center" vertical="center"/>
    </xf>
    <xf numFmtId="0" fontId="78" fillId="43" borderId="53" xfId="133" applyFont="1" applyFill="1" applyBorder="1" applyAlignment="1">
      <alignment vertical="center" wrapText="1"/>
    </xf>
    <xf numFmtId="165" fontId="4" fillId="43" borderId="53" xfId="0" applyNumberFormat="1" applyFont="1" applyFill="1" applyBorder="1" applyAlignment="1">
      <alignment vertical="center" wrapText="1"/>
    </xf>
    <xf numFmtId="167" fontId="4" fillId="43" borderId="53" xfId="0" applyNumberFormat="1" applyFont="1" applyFill="1" applyBorder="1" applyAlignment="1">
      <alignment vertical="center" wrapText="1"/>
    </xf>
    <xf numFmtId="0" fontId="4" fillId="43" borderId="54" xfId="0" applyFont="1" applyFill="1" applyBorder="1" applyAlignment="1">
      <alignment horizontal="center" vertical="center"/>
    </xf>
    <xf numFmtId="0" fontId="4" fillId="43" borderId="55" xfId="0" applyFont="1" applyFill="1" applyBorder="1" applyAlignment="1">
      <alignment horizontal="center" vertical="center"/>
    </xf>
    <xf numFmtId="0" fontId="4" fillId="43" borderId="55" xfId="0" applyFont="1" applyFill="1" applyBorder="1" applyAlignment="1">
      <alignment vertical="center"/>
    </xf>
    <xf numFmtId="165" fontId="4" fillId="43" borderId="55" xfId="0" applyNumberFormat="1" applyFont="1" applyFill="1" applyBorder="1" applyAlignment="1">
      <alignment vertical="center" wrapText="1"/>
    </xf>
    <xf numFmtId="0" fontId="4" fillId="43" borderId="55" xfId="0" applyFont="1" applyFill="1" applyBorder="1" applyAlignment="1">
      <alignment vertical="center" wrapText="1"/>
    </xf>
    <xf numFmtId="167" fontId="4" fillId="43" borderId="55" xfId="0" applyNumberFormat="1" applyFont="1" applyFill="1" applyBorder="1" applyAlignment="1">
      <alignment vertical="center" wrapText="1"/>
    </xf>
    <xf numFmtId="0" fontId="83" fillId="0" borderId="3" xfId="151" applyFont="1" applyFill="1" applyBorder="1" applyAlignment="1">
      <alignment horizontal="left" vertical="center" wrapText="1"/>
    </xf>
    <xf numFmtId="165" fontId="4" fillId="45" borderId="1" xfId="0" applyNumberFormat="1" applyFont="1" applyFill="1" applyBorder="1" applyAlignment="1">
      <alignment vertical="center" wrapText="1"/>
    </xf>
    <xf numFmtId="167" fontId="4" fillId="45" borderId="1" xfId="0" applyNumberFormat="1" applyFont="1" applyFill="1" applyBorder="1" applyAlignment="1">
      <alignment vertical="center" wrapText="1"/>
    </xf>
    <xf numFmtId="165" fontId="4" fillId="38" borderId="56" xfId="0" applyNumberFormat="1" applyFont="1" applyFill="1" applyBorder="1" applyAlignment="1">
      <alignment vertical="center" wrapText="1"/>
    </xf>
    <xf numFmtId="0" fontId="83" fillId="0" borderId="1" xfId="151" applyFont="1" applyFill="1" applyBorder="1" applyAlignment="1">
      <alignment horizontal="left" vertical="center" wrapText="1"/>
    </xf>
    <xf numFmtId="0" fontId="4" fillId="0" borderId="49" xfId="0" applyFont="1" applyFill="1" applyBorder="1" applyAlignment="1">
      <alignment vertical="center" wrapText="1"/>
    </xf>
    <xf numFmtId="165" fontId="4" fillId="38" borderId="49" xfId="0" applyNumberFormat="1" applyFont="1" applyFill="1" applyBorder="1" applyAlignment="1">
      <alignment vertical="center" wrapText="1"/>
    </xf>
    <xf numFmtId="0" fontId="4" fillId="0" borderId="57" xfId="0" applyFont="1" applyFill="1" applyBorder="1" applyAlignment="1">
      <alignment vertical="center"/>
    </xf>
    <xf numFmtId="0" fontId="4" fillId="0" borderId="57" xfId="0" applyFont="1" applyBorder="1" applyAlignment="1">
      <alignment vertical="center" wrapText="1"/>
    </xf>
    <xf numFmtId="167" fontId="4" fillId="0" borderId="57" xfId="0" applyNumberFormat="1" applyFont="1" applyBorder="1" applyAlignment="1">
      <alignment vertical="center" wrapText="1"/>
    </xf>
    <xf numFmtId="0" fontId="4" fillId="43" borderId="49" xfId="0" applyFont="1" applyFill="1" applyBorder="1" applyAlignment="1">
      <alignment horizontal="center" vertical="center"/>
    </xf>
    <xf numFmtId="165" fontId="4" fillId="46" borderId="48" xfId="0" applyNumberFormat="1" applyFont="1" applyFill="1" applyBorder="1" applyAlignment="1">
      <alignment vertical="center" wrapText="1"/>
    </xf>
    <xf numFmtId="0" fontId="4" fillId="43" borderId="50" xfId="0" applyFont="1" applyFill="1" applyBorder="1" applyAlignment="1">
      <alignment vertical="center" wrapText="1"/>
    </xf>
    <xf numFmtId="165" fontId="4" fillId="43" borderId="50" xfId="0" applyNumberFormat="1" applyFont="1" applyFill="1" applyBorder="1" applyAlignment="1">
      <alignment vertical="center" wrapText="1"/>
    </xf>
    <xf numFmtId="167" fontId="4" fillId="43" borderId="50" xfId="0" applyNumberFormat="1" applyFont="1" applyFill="1" applyBorder="1" applyAlignment="1">
      <alignment vertical="center" wrapText="1"/>
    </xf>
    <xf numFmtId="165" fontId="4" fillId="38" borderId="50" xfId="0" applyNumberFormat="1" applyFont="1" applyFill="1" applyBorder="1" applyAlignment="1">
      <alignment vertical="center" wrapText="1"/>
    </xf>
    <xf numFmtId="0" fontId="4" fillId="0" borderId="50" xfId="0" applyFont="1" applyBorder="1" applyAlignment="1">
      <alignment horizontal="center" vertical="center"/>
    </xf>
    <xf numFmtId="0" fontId="83" fillId="43" borderId="53" xfId="151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vertical="center" wrapText="1"/>
    </xf>
    <xf numFmtId="165" fontId="4" fillId="0" borderId="55" xfId="0" applyNumberFormat="1" applyFont="1" applyFill="1" applyBorder="1" applyAlignment="1">
      <alignment vertical="center" wrapText="1"/>
    </xf>
    <xf numFmtId="165" fontId="4" fillId="38" borderId="54" xfId="0" applyNumberFormat="1" applyFont="1" applyFill="1" applyBorder="1" applyAlignment="1">
      <alignment vertical="center" wrapText="1"/>
    </xf>
    <xf numFmtId="165" fontId="4" fillId="38" borderId="53" xfId="0" applyNumberFormat="1" applyFont="1" applyFill="1" applyBorder="1" applyAlignment="1">
      <alignment vertical="center" wrapText="1"/>
    </xf>
    <xf numFmtId="167" fontId="4" fillId="38" borderId="53" xfId="0" applyNumberFormat="1" applyFont="1" applyFill="1" applyBorder="1" applyAlignment="1">
      <alignment vertical="center" wrapText="1"/>
    </xf>
    <xf numFmtId="0" fontId="83" fillId="0" borderId="3" xfId="151" applyFont="1" applyFill="1" applyBorder="1" applyAlignment="1">
      <alignment vertical="center" wrapText="1"/>
    </xf>
    <xf numFmtId="0" fontId="4" fillId="0" borderId="59" xfId="0" applyFont="1" applyFill="1" applyBorder="1" applyAlignment="1">
      <alignment vertical="center" wrapText="1"/>
    </xf>
    <xf numFmtId="167" fontId="4" fillId="38" borderId="3" xfId="0" applyNumberFormat="1" applyFont="1" applyFill="1" applyBorder="1" applyAlignment="1">
      <alignment vertical="center" wrapText="1"/>
    </xf>
    <xf numFmtId="165" fontId="4" fillId="0" borderId="58" xfId="0" applyNumberFormat="1" applyFont="1" applyBorder="1" applyAlignment="1">
      <alignment vertical="center" wrapText="1"/>
    </xf>
    <xf numFmtId="0" fontId="83" fillId="0" borderId="1" xfId="151" applyFont="1" applyFill="1" applyBorder="1" applyAlignment="1">
      <alignment vertical="center" wrapText="1"/>
    </xf>
    <xf numFmtId="0" fontId="4" fillId="43" borderId="50" xfId="0" applyFont="1" applyFill="1" applyBorder="1" applyAlignment="1">
      <alignment horizontal="center" vertical="center"/>
    </xf>
    <xf numFmtId="167" fontId="4" fillId="43" borderId="60" xfId="0" applyNumberFormat="1" applyFont="1" applyFill="1" applyBorder="1" applyAlignment="1">
      <alignment vertical="center" wrapText="1"/>
    </xf>
    <xf numFmtId="165" fontId="4" fillId="43" borderId="61" xfId="0" applyNumberFormat="1" applyFont="1" applyFill="1" applyBorder="1" applyAlignment="1">
      <alignment vertical="center" wrapText="1"/>
    </xf>
    <xf numFmtId="0" fontId="4" fillId="0" borderId="51" xfId="0" applyFont="1" applyFill="1" applyBorder="1" applyAlignment="1">
      <alignment vertical="center" wrapText="1"/>
    </xf>
    <xf numFmtId="0" fontId="83" fillId="43" borderId="53" xfId="153" applyFont="1" applyFill="1" applyBorder="1" applyAlignment="1">
      <alignment vertical="center" wrapText="1"/>
    </xf>
    <xf numFmtId="0" fontId="78" fillId="43" borderId="3" xfId="151" applyFont="1" applyFill="1" applyBorder="1" applyAlignment="1">
      <alignment vertical="center" wrapText="1"/>
    </xf>
    <xf numFmtId="0" fontId="78" fillId="0" borderId="1" xfId="151" applyFont="1" applyFill="1" applyBorder="1" applyAlignment="1">
      <alignment vertical="center" wrapText="1"/>
    </xf>
    <xf numFmtId="0" fontId="83" fillId="43" borderId="53" xfId="151" applyFont="1" applyFill="1" applyBorder="1" applyAlignment="1">
      <alignment vertical="center" wrapText="1"/>
    </xf>
    <xf numFmtId="0" fontId="4" fillId="43" borderId="54" xfId="0" applyFont="1" applyFill="1" applyBorder="1" applyAlignment="1">
      <alignment vertical="center" wrapText="1"/>
    </xf>
    <xf numFmtId="165" fontId="4" fillId="43" borderId="54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83" fillId="43" borderId="3" xfId="151" applyFont="1" applyFill="1" applyBorder="1" applyAlignment="1">
      <alignment vertical="center" wrapText="1"/>
    </xf>
    <xf numFmtId="165" fontId="4" fillId="43" borderId="59" xfId="0" applyNumberFormat="1" applyFont="1" applyFill="1" applyBorder="1" applyAlignment="1">
      <alignment vertical="center" wrapText="1"/>
    </xf>
    <xf numFmtId="165" fontId="4" fillId="0" borderId="48" xfId="0" applyNumberFormat="1" applyFont="1" applyFill="1" applyBorder="1" applyAlignment="1">
      <alignment vertical="center" wrapText="1"/>
    </xf>
    <xf numFmtId="165" fontId="4" fillId="0" borderId="50" xfId="0" applyNumberFormat="1" applyFont="1" applyFill="1" applyBorder="1" applyAlignment="1">
      <alignment vertical="center" wrapText="1"/>
    </xf>
    <xf numFmtId="0" fontId="7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165" fontId="4" fillId="43" borderId="28" xfId="0" applyNumberFormat="1" applyFont="1" applyFill="1" applyBorder="1" applyAlignment="1">
      <alignment vertical="center" wrapText="1"/>
    </xf>
    <xf numFmtId="167" fontId="4" fillId="43" borderId="28" xfId="0" applyNumberFormat="1" applyFont="1" applyFill="1" applyBorder="1" applyAlignment="1">
      <alignment vertical="center" wrapText="1"/>
    </xf>
    <xf numFmtId="0" fontId="4" fillId="43" borderId="3" xfId="0" applyFont="1" applyFill="1" applyBorder="1" applyAlignment="1">
      <alignment vertical="center" wrapText="1"/>
    </xf>
    <xf numFmtId="0" fontId="4" fillId="43" borderId="1" xfId="0" applyFont="1" applyFill="1" applyBorder="1" applyAlignment="1">
      <alignment horizontal="center" vertical="center"/>
    </xf>
    <xf numFmtId="0" fontId="83" fillId="43" borderId="1" xfId="151" applyFont="1" applyFill="1" applyBorder="1" applyAlignment="1">
      <alignment vertical="center" wrapText="1"/>
    </xf>
    <xf numFmtId="165" fontId="4" fillId="43" borderId="27" xfId="0" applyNumberFormat="1" applyFont="1" applyFill="1" applyBorder="1" applyAlignment="1">
      <alignment vertical="center" wrapText="1"/>
    </xf>
    <xf numFmtId="167" fontId="4" fillId="43" borderId="27" xfId="0" applyNumberFormat="1" applyFont="1" applyFill="1" applyBorder="1" applyAlignment="1">
      <alignment vertical="center" wrapText="1"/>
    </xf>
    <xf numFmtId="0" fontId="83" fillId="43" borderId="49" xfId="151" applyFont="1" applyFill="1" applyBorder="1" applyAlignment="1">
      <alignment vertical="center" wrapText="1"/>
    </xf>
    <xf numFmtId="165" fontId="4" fillId="43" borderId="62" xfId="0" applyNumberFormat="1" applyFont="1" applyFill="1" applyBorder="1" applyAlignment="1">
      <alignment vertical="center" wrapText="1"/>
    </xf>
    <xf numFmtId="0" fontId="4" fillId="0" borderId="62" xfId="0" applyFont="1" applyFill="1" applyBorder="1" applyAlignment="1">
      <alignment vertical="center"/>
    </xf>
    <xf numFmtId="0" fontId="78" fillId="43" borderId="3" xfId="0" applyFont="1" applyFill="1" applyBorder="1" applyAlignment="1">
      <alignment vertical="center" wrapText="1"/>
    </xf>
    <xf numFmtId="165" fontId="4" fillId="43" borderId="51" xfId="0" applyNumberFormat="1" applyFont="1" applyFill="1" applyBorder="1" applyAlignment="1">
      <alignment vertical="center" wrapText="1"/>
    </xf>
    <xf numFmtId="0" fontId="78" fillId="43" borderId="1" xfId="0" applyFont="1" applyFill="1" applyBorder="1" applyAlignment="1">
      <alignment vertical="center" wrapText="1"/>
    </xf>
    <xf numFmtId="0" fontId="78" fillId="43" borderId="49" xfId="0" applyFont="1" applyFill="1" applyBorder="1" applyAlignment="1">
      <alignment vertical="center" wrapText="1"/>
    </xf>
    <xf numFmtId="0" fontId="78" fillId="43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43" borderId="51" xfId="0" applyFont="1" applyFill="1" applyBorder="1" applyAlignment="1">
      <alignment vertical="center" wrapText="1"/>
    </xf>
    <xf numFmtId="0" fontId="4" fillId="43" borderId="3" xfId="0" applyFont="1" applyFill="1" applyBorder="1" applyAlignment="1">
      <alignment vertical="center"/>
    </xf>
    <xf numFmtId="0" fontId="4" fillId="43" borderId="1" xfId="0" applyFont="1" applyFill="1" applyBorder="1" applyAlignment="1">
      <alignment vertical="center" wrapText="1"/>
    </xf>
    <xf numFmtId="0" fontId="4" fillId="0" borderId="63" xfId="0" applyFont="1" applyFill="1" applyBorder="1" applyAlignment="1">
      <alignment vertical="center"/>
    </xf>
    <xf numFmtId="0" fontId="4" fillId="43" borderId="4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43" borderId="1" xfId="0" applyFont="1" applyFill="1" applyBorder="1" applyAlignment="1">
      <alignment vertical="center"/>
    </xf>
    <xf numFmtId="165" fontId="4" fillId="43" borderId="64" xfId="0" applyNumberFormat="1" applyFont="1" applyFill="1" applyBorder="1" applyAlignment="1">
      <alignment vertical="center" wrapText="1"/>
    </xf>
    <xf numFmtId="167" fontId="4" fillId="43" borderId="64" xfId="0" applyNumberFormat="1" applyFont="1" applyFill="1" applyBorder="1" applyAlignment="1">
      <alignment vertical="center" wrapText="1"/>
    </xf>
    <xf numFmtId="0" fontId="4" fillId="43" borderId="53" xfId="0" applyFont="1" applyFill="1" applyBorder="1" applyAlignment="1">
      <alignment vertical="center"/>
    </xf>
    <xf numFmtId="0" fontId="4" fillId="0" borderId="53" xfId="0" applyFont="1" applyBorder="1" applyAlignment="1">
      <alignment horizontal="center" vertical="center"/>
    </xf>
    <xf numFmtId="0" fontId="4" fillId="0" borderId="65" xfId="0" applyFont="1" applyFill="1" applyBorder="1" applyAlignment="1">
      <alignment vertical="center"/>
    </xf>
    <xf numFmtId="0" fontId="4" fillId="0" borderId="65" xfId="0" applyFont="1" applyBorder="1" applyAlignment="1">
      <alignment vertical="center" wrapText="1"/>
    </xf>
    <xf numFmtId="0" fontId="78" fillId="0" borderId="3" xfId="151" applyFont="1" applyFill="1" applyBorder="1" applyAlignment="1" applyProtection="1">
      <alignment vertical="center" wrapText="1"/>
      <protection locked="0"/>
    </xf>
    <xf numFmtId="0" fontId="78" fillId="0" borderId="1" xfId="151" applyFont="1" applyFill="1" applyBorder="1" applyAlignment="1" applyProtection="1">
      <alignment vertical="center" wrapText="1"/>
      <protection locked="0"/>
    </xf>
    <xf numFmtId="0" fontId="78" fillId="0" borderId="49" xfId="0" applyFont="1" applyFill="1" applyBorder="1" applyAlignment="1">
      <alignment vertical="center" wrapText="1"/>
    </xf>
    <xf numFmtId="0" fontId="78" fillId="0" borderId="51" xfId="0" applyFont="1" applyFill="1" applyBorder="1" applyAlignment="1">
      <alignment vertical="center" wrapText="1"/>
    </xf>
    <xf numFmtId="0" fontId="78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67" fontId="4" fillId="43" borderId="1" xfId="0" applyNumberFormat="1" applyFont="1" applyFill="1" applyBorder="1" applyAlignment="1">
      <alignment vertical="center" wrapText="1"/>
    </xf>
    <xf numFmtId="0" fontId="4" fillId="0" borderId="66" xfId="0" applyFont="1" applyFill="1" applyBorder="1" applyAlignment="1">
      <alignment vertical="center"/>
    </xf>
    <xf numFmtId="0" fontId="4" fillId="0" borderId="63" xfId="0" applyFont="1" applyFill="1" applyBorder="1" applyAlignment="1">
      <alignment vertical="center" wrapText="1"/>
    </xf>
    <xf numFmtId="0" fontId="78" fillId="0" borderId="53" xfId="151" applyFont="1" applyFill="1" applyBorder="1" applyAlignment="1" applyProtection="1">
      <alignment vertical="center" wrapText="1"/>
      <protection locked="0"/>
    </xf>
    <xf numFmtId="165" fontId="4" fillId="0" borderId="53" xfId="0" applyNumberFormat="1" applyFont="1" applyBorder="1" applyAlignment="1">
      <alignment vertical="center" wrapText="1"/>
    </xf>
    <xf numFmtId="0" fontId="4" fillId="0" borderId="53" xfId="0" applyFont="1" applyFill="1" applyBorder="1" applyAlignment="1">
      <alignment vertical="center" wrapText="1"/>
    </xf>
    <xf numFmtId="0" fontId="4" fillId="0" borderId="67" xfId="0" applyFont="1" applyFill="1" applyBorder="1" applyAlignment="1">
      <alignment vertical="center" wrapText="1"/>
    </xf>
    <xf numFmtId="0" fontId="4" fillId="0" borderId="67" xfId="0" applyFont="1" applyBorder="1" applyAlignment="1">
      <alignment vertical="center" wrapText="1"/>
    </xf>
    <xf numFmtId="0" fontId="78" fillId="0" borderId="1" xfId="151" applyFont="1" applyFill="1" applyBorder="1" applyAlignment="1" applyProtection="1">
      <alignment horizontal="left" vertical="center" wrapText="1"/>
      <protection locked="0"/>
    </xf>
    <xf numFmtId="0" fontId="78" fillId="0" borderId="53" xfId="151" applyFont="1" applyFill="1" applyBorder="1" applyAlignment="1" applyProtection="1">
      <alignment horizontal="left" vertical="center" wrapText="1"/>
      <protection locked="0"/>
    </xf>
    <xf numFmtId="0" fontId="4" fillId="0" borderId="55" xfId="0" applyFont="1" applyBorder="1" applyAlignment="1">
      <alignment horizontal="center" vertical="center"/>
    </xf>
    <xf numFmtId="0" fontId="4" fillId="0" borderId="55" xfId="0" applyFont="1" applyFill="1" applyBorder="1" applyAlignment="1">
      <alignment vertical="center" wrapText="1"/>
    </xf>
    <xf numFmtId="165" fontId="4" fillId="0" borderId="55" xfId="0" applyNumberFormat="1" applyFont="1" applyBorder="1" applyAlignment="1">
      <alignment vertical="center" wrapText="1"/>
    </xf>
    <xf numFmtId="165" fontId="4" fillId="38" borderId="55" xfId="0" applyNumberFormat="1" applyFont="1" applyFill="1" applyBorder="1" applyAlignment="1">
      <alignment vertical="center" wrapText="1"/>
    </xf>
    <xf numFmtId="0" fontId="78" fillId="0" borderId="3" xfId="151" applyFont="1" applyFill="1" applyBorder="1" applyAlignment="1" applyProtection="1">
      <alignment horizontal="left" vertical="center" wrapText="1"/>
      <protection locked="0"/>
    </xf>
    <xf numFmtId="165" fontId="4" fillId="0" borderId="3" xfId="0" applyNumberFormat="1" applyFont="1" applyFill="1" applyBorder="1" applyAlignment="1">
      <alignment vertical="center" wrapText="1"/>
    </xf>
    <xf numFmtId="0" fontId="4" fillId="0" borderId="68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69" xfId="0" applyFont="1" applyFill="1" applyBorder="1" applyAlignment="1">
      <alignment vertical="center" wrapText="1"/>
    </xf>
    <xf numFmtId="0" fontId="78" fillId="43" borderId="3" xfId="151" applyFont="1" applyFill="1" applyBorder="1" applyAlignment="1" applyProtection="1">
      <alignment horizontal="left" vertical="center" wrapText="1"/>
      <protection locked="0"/>
    </xf>
    <xf numFmtId="0" fontId="78" fillId="43" borderId="1" xfId="151" applyFont="1" applyFill="1" applyBorder="1" applyAlignment="1" applyProtection="1">
      <alignment horizontal="left" vertical="center" wrapText="1"/>
      <protection locked="0"/>
    </xf>
    <xf numFmtId="0" fontId="4" fillId="0" borderId="4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5" fontId="4" fillId="0" borderId="49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43" borderId="49" xfId="0" applyFont="1" applyFill="1" applyBorder="1" applyAlignment="1">
      <alignment vertical="center"/>
    </xf>
    <xf numFmtId="0" fontId="4" fillId="43" borderId="51" xfId="0" applyFont="1" applyFill="1" applyBorder="1" applyAlignment="1">
      <alignment vertical="center"/>
    </xf>
    <xf numFmtId="0" fontId="78" fillId="43" borderId="53" xfId="151" applyFont="1" applyFill="1" applyBorder="1" applyAlignment="1" applyProtection="1">
      <alignment horizontal="left" vertical="center" wrapText="1"/>
      <protection locked="0"/>
    </xf>
    <xf numFmtId="0" fontId="4" fillId="0" borderId="53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vertical="center"/>
    </xf>
    <xf numFmtId="0" fontId="4" fillId="0" borderId="70" xfId="0" applyFont="1" applyFill="1" applyBorder="1" applyAlignment="1">
      <alignment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54" xfId="0" applyFont="1" applyFill="1" applyBorder="1" applyAlignment="1">
      <alignment vertical="center"/>
    </xf>
    <xf numFmtId="165" fontId="4" fillId="0" borderId="54" xfId="0" applyNumberFormat="1" applyFont="1" applyBorder="1" applyAlignment="1">
      <alignment vertical="center" wrapText="1"/>
    </xf>
    <xf numFmtId="0" fontId="4" fillId="47" borderId="49" xfId="0" applyFont="1" applyFill="1" applyBorder="1" applyAlignment="1">
      <alignment horizontal="center" vertical="center"/>
    </xf>
    <xf numFmtId="0" fontId="4" fillId="47" borderId="52" xfId="0" applyFont="1" applyFill="1" applyBorder="1" applyAlignment="1">
      <alignment vertical="center" wrapText="1"/>
    </xf>
    <xf numFmtId="165" fontId="4" fillId="38" borderId="51" xfId="0" applyNumberFormat="1" applyFont="1" applyFill="1" applyBorder="1" applyAlignment="1">
      <alignment vertical="center" wrapText="1"/>
    </xf>
    <xf numFmtId="0" fontId="4" fillId="47" borderId="66" xfId="0" applyFont="1" applyFill="1" applyBorder="1" applyAlignment="1">
      <alignment vertical="center"/>
    </xf>
    <xf numFmtId="0" fontId="4" fillId="47" borderId="3" xfId="0" applyFont="1" applyFill="1" applyBorder="1" applyAlignment="1">
      <alignment horizontal="center" vertical="center"/>
    </xf>
    <xf numFmtId="0" fontId="4" fillId="47" borderId="3" xfId="0" applyFont="1" applyFill="1" applyBorder="1" applyAlignment="1">
      <alignment vertical="center" wrapText="1"/>
    </xf>
    <xf numFmtId="165" fontId="4" fillId="47" borderId="3" xfId="0" applyNumberFormat="1" applyFont="1" applyFill="1" applyBorder="1" applyAlignment="1">
      <alignment vertical="center" wrapText="1"/>
    </xf>
    <xf numFmtId="0" fontId="4" fillId="47" borderId="1" xfId="0" applyFont="1" applyFill="1" applyBorder="1" applyAlignment="1">
      <alignment horizontal="center" vertical="center"/>
    </xf>
    <xf numFmtId="0" fontId="4" fillId="47" borderId="0" xfId="0" applyFont="1" applyFill="1" applyAlignment="1">
      <alignment vertical="center"/>
    </xf>
    <xf numFmtId="0" fontId="4" fillId="47" borderId="0" xfId="0" applyFont="1" applyFill="1" applyBorder="1" applyAlignment="1">
      <alignment vertical="center" wrapText="1"/>
    </xf>
    <xf numFmtId="0" fontId="4" fillId="43" borderId="51" xfId="0" applyFont="1" applyFill="1" applyBorder="1" applyAlignment="1">
      <alignment horizontal="center" vertical="center"/>
    </xf>
    <xf numFmtId="0" fontId="4" fillId="47" borderId="48" xfId="0" applyFont="1" applyFill="1" applyBorder="1" applyAlignment="1">
      <alignment vertical="center" wrapText="1"/>
    </xf>
    <xf numFmtId="165" fontId="4" fillId="47" borderId="48" xfId="0" applyNumberFormat="1" applyFont="1" applyFill="1" applyBorder="1" applyAlignment="1">
      <alignment vertical="center" wrapText="1"/>
    </xf>
    <xf numFmtId="0" fontId="4" fillId="43" borderId="53" xfId="0" applyFont="1" applyFill="1" applyBorder="1" applyAlignment="1">
      <alignment vertical="center" wrapText="1"/>
    </xf>
    <xf numFmtId="0" fontId="4" fillId="47" borderId="53" xfId="0" applyFont="1" applyFill="1" applyBorder="1" applyAlignment="1">
      <alignment horizontal="center" vertical="center"/>
    </xf>
    <xf numFmtId="0" fontId="4" fillId="47" borderId="69" xfId="0" applyFont="1" applyFill="1" applyBorder="1" applyAlignment="1">
      <alignment vertical="center"/>
    </xf>
    <xf numFmtId="0" fontId="4" fillId="47" borderId="65" xfId="0" applyFont="1" applyFill="1" applyBorder="1" applyAlignment="1">
      <alignment vertical="center" wrapText="1"/>
    </xf>
    <xf numFmtId="0" fontId="4" fillId="0" borderId="63" xfId="0" applyFont="1" applyBorder="1" applyAlignment="1">
      <alignment vertical="center" wrapText="1"/>
    </xf>
    <xf numFmtId="0" fontId="4" fillId="0" borderId="53" xfId="0" applyFont="1" applyFill="1" applyBorder="1" applyAlignment="1">
      <alignment vertical="center"/>
    </xf>
    <xf numFmtId="0" fontId="78" fillId="0" borderId="53" xfId="0" applyFont="1" applyFill="1" applyBorder="1" applyAlignment="1">
      <alignment vertical="center" wrapText="1"/>
    </xf>
    <xf numFmtId="0" fontId="4" fillId="0" borderId="71" xfId="0" applyFont="1" applyFill="1" applyBorder="1" applyAlignment="1">
      <alignment vertical="center" wrapText="1"/>
    </xf>
    <xf numFmtId="0" fontId="78" fillId="43" borderId="3" xfId="130" applyFont="1" applyFill="1" applyBorder="1" applyAlignment="1">
      <alignment vertical="center" wrapText="1"/>
    </xf>
    <xf numFmtId="0" fontId="4" fillId="43" borderId="56" xfId="0" applyFont="1" applyFill="1" applyBorder="1" applyAlignment="1">
      <alignment horizontal="center" vertical="center"/>
    </xf>
    <xf numFmtId="0" fontId="4" fillId="43" borderId="72" xfId="0" applyFont="1" applyFill="1" applyBorder="1" applyAlignment="1">
      <alignment horizontal="center" vertical="center"/>
    </xf>
    <xf numFmtId="0" fontId="4" fillId="43" borderId="56" xfId="0" applyFont="1" applyFill="1" applyBorder="1" applyAlignment="1">
      <alignment vertical="center" wrapText="1"/>
    </xf>
    <xf numFmtId="165" fontId="4" fillId="43" borderId="56" xfId="0" applyNumberFormat="1" applyFont="1" applyFill="1" applyBorder="1" applyAlignment="1">
      <alignment vertical="center" wrapText="1"/>
    </xf>
    <xf numFmtId="0" fontId="78" fillId="43" borderId="1" xfId="130" applyFont="1" applyFill="1" applyBorder="1" applyAlignment="1">
      <alignment vertical="center" wrapText="1"/>
    </xf>
    <xf numFmtId="0" fontId="78" fillId="43" borderId="53" xfId="130" applyFont="1" applyFill="1" applyBorder="1" applyAlignment="1">
      <alignment vertical="center" wrapText="1"/>
    </xf>
    <xf numFmtId="0" fontId="78" fillId="0" borderId="3" xfId="53" applyFont="1" applyFill="1" applyBorder="1" applyAlignment="1">
      <alignment vertical="center" wrapText="1"/>
    </xf>
    <xf numFmtId="167" fontId="4" fillId="0" borderId="1" xfId="0" applyNumberFormat="1" applyFont="1" applyFill="1" applyBorder="1" applyAlignment="1">
      <alignment vertical="center" wrapText="1"/>
    </xf>
    <xf numFmtId="0" fontId="84" fillId="37" borderId="19" xfId="151" applyFont="1" applyFill="1" applyBorder="1" applyAlignment="1">
      <alignment horizontal="center" vertical="center" wrapText="1"/>
    </xf>
    <xf numFmtId="0" fontId="42" fillId="0" borderId="0" xfId="130" applyFont="1" applyAlignment="1">
      <alignment vertical="center" wrapText="1"/>
    </xf>
    <xf numFmtId="167" fontId="4" fillId="0" borderId="0" xfId="0" applyNumberFormat="1" applyFont="1" applyFill="1" applyAlignment="1">
      <alignment vertical="center" wrapText="1"/>
    </xf>
    <xf numFmtId="0" fontId="79" fillId="37" borderId="19" xfId="15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2" fillId="0" borderId="0" xfId="130" applyFont="1"/>
    <xf numFmtId="165" fontId="4" fillId="0" borderId="0" xfId="0" applyNumberFormat="1" applyFont="1" applyBorder="1" applyAlignment="1">
      <alignment horizontal="center"/>
    </xf>
    <xf numFmtId="0" fontId="42" fillId="0" borderId="0" xfId="151" applyFont="1" applyFill="1" applyBorder="1" applyAlignment="1">
      <alignment vertical="center"/>
    </xf>
    <xf numFmtId="0" fontId="4" fillId="0" borderId="52" xfId="0" applyFont="1" applyBorder="1" applyAlignment="1">
      <alignment horizontal="center" vertical="center"/>
    </xf>
    <xf numFmtId="0" fontId="42" fillId="0" borderId="52" xfId="151" applyFont="1" applyFill="1" applyBorder="1" applyAlignment="1">
      <alignment vertical="center" wrapText="1"/>
    </xf>
    <xf numFmtId="0" fontId="42" fillId="0" borderId="0" xfId="151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85" fillId="0" borderId="0" xfId="130" applyFont="1"/>
    <xf numFmtId="0" fontId="6" fillId="0" borderId="0" xfId="0" applyFont="1" applyAlignment="1">
      <alignment horizontal="center" vertical="center"/>
    </xf>
    <xf numFmtId="0" fontId="85" fillId="0" borderId="0" xfId="130" applyFont="1" applyAlignment="1">
      <alignment vertical="center" wrapText="1"/>
    </xf>
    <xf numFmtId="0" fontId="83" fillId="0" borderId="0" xfId="151" applyFont="1" applyFill="1" applyAlignment="1">
      <alignment vertical="center" wrapText="1"/>
    </xf>
    <xf numFmtId="0" fontId="71" fillId="0" borderId="9" xfId="0" applyFont="1" applyBorder="1" applyAlignment="1">
      <alignment vertical="center" wrapText="1"/>
    </xf>
    <xf numFmtId="167" fontId="4" fillId="48" borderId="1" xfId="0" applyNumberFormat="1" applyFont="1" applyFill="1" applyBorder="1" applyAlignment="1">
      <alignment vertical="center" wrapText="1"/>
    </xf>
    <xf numFmtId="0" fontId="86" fillId="0" borderId="0" xfId="0" applyFont="1" applyAlignment="1">
      <alignment vertical="center"/>
    </xf>
    <xf numFmtId="167" fontId="3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165" fontId="23" fillId="13" borderId="28" xfId="0" applyNumberFormat="1" applyFont="1" applyFill="1" applyBorder="1" applyAlignment="1">
      <alignment vertical="center" wrapText="1"/>
    </xf>
    <xf numFmtId="165" fontId="23" fillId="13" borderId="18" xfId="0" applyNumberFormat="1" applyFont="1" applyFill="1" applyBorder="1" applyAlignment="1">
      <alignment vertical="center" wrapText="1"/>
    </xf>
    <xf numFmtId="165" fontId="23" fillId="13" borderId="3" xfId="0" applyNumberFormat="1" applyFont="1" applyFill="1" applyBorder="1" applyAlignment="1">
      <alignment vertical="center" wrapText="1"/>
    </xf>
    <xf numFmtId="9" fontId="25" fillId="13" borderId="3" xfId="0" applyNumberFormat="1" applyFont="1" applyFill="1" applyBorder="1" applyAlignment="1">
      <alignment vertical="center" wrapText="1"/>
    </xf>
    <xf numFmtId="165" fontId="24" fillId="13" borderId="3" xfId="0" applyNumberFormat="1" applyFont="1" applyFill="1" applyBorder="1" applyAlignment="1">
      <alignment horizontal="center" vertical="center" wrapText="1"/>
    </xf>
    <xf numFmtId="165" fontId="23" fillId="13" borderId="13" xfId="0" applyNumberFormat="1" applyFont="1" applyFill="1" applyBorder="1" applyAlignment="1">
      <alignment vertical="center" wrapText="1"/>
    </xf>
    <xf numFmtId="165" fontId="23" fillId="13" borderId="13" xfId="0" applyNumberFormat="1" applyFont="1" applyFill="1" applyBorder="1" applyAlignment="1">
      <alignment horizontal="right" vertical="center" wrapText="1"/>
    </xf>
    <xf numFmtId="165" fontId="24" fillId="13" borderId="3" xfId="0" applyNumberFormat="1" applyFont="1" applyFill="1" applyBorder="1" applyAlignment="1">
      <alignment vertical="center" wrapText="1"/>
    </xf>
    <xf numFmtId="0" fontId="22" fillId="13" borderId="3" xfId="0" applyFont="1" applyFill="1" applyBorder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39" borderId="6" xfId="0" applyFont="1" applyFill="1" applyBorder="1" applyAlignment="1">
      <alignment horizontal="center" vertical="center" wrapText="1"/>
    </xf>
    <xf numFmtId="0" fontId="5" fillId="39" borderId="42" xfId="0" applyFont="1" applyFill="1" applyBorder="1" applyAlignment="1">
      <alignment horizontal="center" vertical="center" wrapText="1"/>
    </xf>
  </cellXfs>
  <cellStyles count="154">
    <cellStyle name="20% - Акцент1 2" xfId="9"/>
    <cellStyle name="20% - Акцент2 2" xfId="10"/>
    <cellStyle name="20% - Акцент3 2" xfId="11"/>
    <cellStyle name="20% - Акцент4 2" xfId="12"/>
    <cellStyle name="20% - Акцент5 2" xfId="13"/>
    <cellStyle name="20% - Акцент6 2" xfId="14"/>
    <cellStyle name="40% - Акцент1 2" xfId="15"/>
    <cellStyle name="40% - Акцент2 2" xfId="16"/>
    <cellStyle name="40% - Акцент3 2" xfId="17"/>
    <cellStyle name="40% - Акцент4 2" xfId="18"/>
    <cellStyle name="40% - Акцент5 2" xfId="19"/>
    <cellStyle name="40% - Акцент6 2" xfId="20"/>
    <cellStyle name="60% - Акцент1 2" xfId="21"/>
    <cellStyle name="60% - Акцент2 2" xfId="22"/>
    <cellStyle name="60% - Акцент3 2" xfId="23"/>
    <cellStyle name="60% - Акцент4 2" xfId="24"/>
    <cellStyle name="60% - Акцент5 2" xfId="25"/>
    <cellStyle name="60% - Акцент6 2" xfId="26"/>
    <cellStyle name="Excel Built-in Normal" xfId="27"/>
    <cellStyle name="Excel Built-in Normal 2" xfId="117"/>
    <cellStyle name="Normal_Доходи" xfId="118"/>
    <cellStyle name="Акцент1 2" xfId="28"/>
    <cellStyle name="Акцент2 2" xfId="29"/>
    <cellStyle name="Акцент3 2" xfId="30"/>
    <cellStyle name="Акцент4 2" xfId="31"/>
    <cellStyle name="Акцент5 2" xfId="32"/>
    <cellStyle name="Акцент6 2" xfId="33"/>
    <cellStyle name="Ввод  2" xfId="34"/>
    <cellStyle name="Ввод  2 2" xfId="84"/>
    <cellStyle name="Ввод  2 2 2" xfId="103"/>
    <cellStyle name="Ввод  2 3" xfId="89"/>
    <cellStyle name="Ввод  2 3 2" xfId="108"/>
    <cellStyle name="Ввод  2 4" xfId="94"/>
    <cellStyle name="Вывод 2" xfId="35"/>
    <cellStyle name="Вывод 2 2" xfId="85"/>
    <cellStyle name="Вывод 2 2 2" xfId="104"/>
    <cellStyle name="Вывод 2 3" xfId="90"/>
    <cellStyle name="Вывод 2 3 2" xfId="109"/>
    <cellStyle name="Вывод 2 4" xfId="95"/>
    <cellStyle name="Вычисление 2" xfId="36"/>
    <cellStyle name="Вычисление 2 2" xfId="86"/>
    <cellStyle name="Вычисление 2 2 2" xfId="105"/>
    <cellStyle name="Вычисление 2 3" xfId="91"/>
    <cellStyle name="Вычисление 2 3 2" xfId="110"/>
    <cellStyle name="Вычисление 2 4" xfId="96"/>
    <cellStyle name="Заголовок 1 2" xfId="37"/>
    <cellStyle name="Заголовок 2 2" xfId="38"/>
    <cellStyle name="Заголовок 3 2" xfId="39"/>
    <cellStyle name="Заголовок 3 2 2" xfId="75"/>
    <cellStyle name="Заголовок 3 2 2 2" xfId="100"/>
    <cellStyle name="Заголовок 3 2 2 3" xfId="114"/>
    <cellStyle name="Заголовок 3 2 3" xfId="99"/>
    <cellStyle name="Заголовок 3 2 3 2" xfId="113"/>
    <cellStyle name="Заголовок 4 2" xfId="40"/>
    <cellStyle name="Звичайний 2" xfId="116"/>
    <cellStyle name="Звичайний 3" xfId="127"/>
    <cellStyle name="Звичайний 4" xfId="126"/>
    <cellStyle name="Звичайний 5" xfId="125"/>
    <cellStyle name="Звичайний 6" xfId="124"/>
    <cellStyle name="Звичайний_Додаток № 8" xfId="41"/>
    <cellStyle name="Звичайний_додаток №7 зміни до додатку №8" xfId="153"/>
    <cellStyle name="Звичайний_Додаток №8" xfId="151"/>
    <cellStyle name="Итог 2" xfId="42"/>
    <cellStyle name="Итог 2 2" xfId="87"/>
    <cellStyle name="Итог 2 2 2" xfId="106"/>
    <cellStyle name="Итог 2 3" xfId="92"/>
    <cellStyle name="Итог 2 3 2" xfId="111"/>
    <cellStyle name="Итог 2 4" xfId="97"/>
    <cellStyle name="Контрольная ячейка 2" xfId="43"/>
    <cellStyle name="Контрольная ячейка 2 2" xfId="76"/>
    <cellStyle name="Название 2" xfId="44"/>
    <cellStyle name="Нейтральный 2" xfId="45"/>
    <cellStyle name="Обычный" xfId="0" builtinId="0"/>
    <cellStyle name="Обычный 10" xfId="46"/>
    <cellStyle name="Обычный 10 2" xfId="146"/>
    <cellStyle name="Обычный 11" xfId="47"/>
    <cellStyle name="Обычный 12" xfId="48"/>
    <cellStyle name="Обычный 13" xfId="49"/>
    <cellStyle name="Обычный 14" xfId="50"/>
    <cellStyle name="Обычный 15" xfId="51"/>
    <cellStyle name="Обычный 16" xfId="52"/>
    <cellStyle name="Обычный 16 2" xfId="77"/>
    <cellStyle name="Обычный 16 3" xfId="131"/>
    <cellStyle name="Обычный 17" xfId="8"/>
    <cellStyle name="Обычный 17 2" xfId="132"/>
    <cellStyle name="Обычный 18" xfId="83"/>
    <cellStyle name="Обычный 18 2" xfId="129"/>
    <cellStyle name="Обычный 2" xfId="1"/>
    <cellStyle name="Обычный 2 11" xfId="123"/>
    <cellStyle name="Обычный 2 2" xfId="53"/>
    <cellStyle name="Обычный 2 2 2" xfId="138"/>
    <cellStyle name="Обычный 2 3" xfId="54"/>
    <cellStyle name="Обычный 2 3 2" xfId="78"/>
    <cellStyle name="Обычный 2 3 2 2" xfId="79"/>
    <cellStyle name="Обычный 2 4" xfId="55"/>
    <cellStyle name="Обычный 2 5" xfId="7"/>
    <cellStyle name="Обычный 2 5 2" xfId="133"/>
    <cellStyle name="Обычный 2 5 3" xfId="140"/>
    <cellStyle name="Обычный 2 5 4" xfId="141"/>
    <cellStyle name="Обычный 2 6" xfId="80"/>
    <cellStyle name="Обычный 2 6 2" xfId="137"/>
    <cellStyle name="Обычный 2 6 3" xfId="134"/>
    <cellStyle name="Обычный 2 7" xfId="149"/>
    <cellStyle name="Обычный 2 8 2" xfId="143"/>
    <cellStyle name="Обычный 2 9" xfId="115"/>
    <cellStyle name="Обычный 3" xfId="2"/>
    <cellStyle name="Обычный 3 10" xfId="148"/>
    <cellStyle name="Обычный 3 12" xfId="57"/>
    <cellStyle name="Обычный 3 2" xfId="58"/>
    <cellStyle name="Обычный 3 3" xfId="59"/>
    <cellStyle name="Обычный 3 3 2" xfId="145"/>
    <cellStyle name="Обычный 3 3 3" xfId="139"/>
    <cellStyle name="Обычный 3 3 4" xfId="147"/>
    <cellStyle name="Обычный 3 4" xfId="56"/>
    <cellStyle name="Обычный 3 5" xfId="60"/>
    <cellStyle name="Обычный 3 6" xfId="119"/>
    <cellStyle name="Обычный 3 7" xfId="130"/>
    <cellStyle name="Обычный 3 8" xfId="150"/>
    <cellStyle name="Обычный 3 9" xfId="61"/>
    <cellStyle name="Обычный 4" xfId="6"/>
    <cellStyle name="Обычный 4 2" xfId="62"/>
    <cellStyle name="Обычный 4 2 2" xfId="142"/>
    <cellStyle name="Обычный 4 3" xfId="120"/>
    <cellStyle name="Обычный 5" xfId="63"/>
    <cellStyle name="Обычный 5 2" xfId="135"/>
    <cellStyle name="Обычный 5_ТУ Донецьк+АТО, 25.10" xfId="136"/>
    <cellStyle name="Обычный 6" xfId="64"/>
    <cellStyle name="Обычный 7" xfId="65"/>
    <cellStyle name="Обычный 7 2" xfId="122"/>
    <cellStyle name="Обычный 8" xfId="66"/>
    <cellStyle name="Обычный 8 2" xfId="144"/>
    <cellStyle name="Обычный 9" xfId="67"/>
    <cellStyle name="Обычный_Лист1_Додаток №8" xfId="152"/>
    <cellStyle name="Плохой 2" xfId="68"/>
    <cellStyle name="Пояснение 2" xfId="69"/>
    <cellStyle name="Примечание 2" xfId="70"/>
    <cellStyle name="Примечание 2 2" xfId="81"/>
    <cellStyle name="Примечание 2 2 2" xfId="82"/>
    <cellStyle name="Примечание 2 2 2 2" xfId="102"/>
    <cellStyle name="Примечание 2 2 3" xfId="101"/>
    <cellStyle name="Примечание 2 3" xfId="88"/>
    <cellStyle name="Примечание 2 3 2" xfId="107"/>
    <cellStyle name="Примечание 2 4" xfId="93"/>
    <cellStyle name="Примечание 2 4 2" xfId="112"/>
    <cellStyle name="Примечание 2 5" xfId="98"/>
    <cellStyle name="Примечание 2 6" xfId="128"/>
    <cellStyle name="Процентный 2" xfId="3"/>
    <cellStyle name="Связанная ячейка 2" xfId="71"/>
    <cellStyle name="Стиль 1" xfId="72"/>
    <cellStyle name="Текст предупреждения 2" xfId="73"/>
    <cellStyle name="Финансовый [0] 2" xfId="4"/>
    <cellStyle name="Финансовый [0] 3" xfId="5"/>
    <cellStyle name="Фінансовий 2" xfId="121"/>
    <cellStyle name="Хороший 2" xfId="74"/>
  </cellStyles>
  <dxfs count="55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CCFF"/>
      <color rgb="FFCCFFCC"/>
      <color rgb="FF0099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2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3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themeOverride" Target="../theme/themeOverride5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6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7.xml"/><Relationship Id="rId1" Type="http://schemas.openxmlformats.org/officeDocument/2006/relationships/themeOverride" Target="../theme/themeOverride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uk-UA" sz="2000"/>
              <a:t>Рейтинги </a:t>
            </a:r>
            <a:r>
              <a:rPr lang="uk-UA" sz="2000" u="sng"/>
              <a:t>апеляційних</a:t>
            </a:r>
            <a:r>
              <a:rPr lang="uk-UA" sz="2000" u="sng" baseline="0"/>
              <a:t> загальних </a:t>
            </a:r>
            <a:r>
              <a:rPr lang="uk-UA" sz="2000" u="sng"/>
              <a:t>судів</a:t>
            </a:r>
            <a:r>
              <a:rPr lang="uk-UA" sz="2000"/>
              <a:t> за 2019 рік</a:t>
            </a:r>
          </a:p>
          <a:p>
            <a:pPr>
              <a:defRPr sz="2000"/>
            </a:pPr>
            <a:endParaRPr lang="uk-UA" sz="2000"/>
          </a:p>
        </c:rich>
      </c:tx>
      <c:layout>
        <c:manualLayout>
          <c:xMode val="edge"/>
          <c:yMode val="edge"/>
          <c:x val="0.11624009101362164"/>
          <c:y val="1.63041733976656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327094190974347E-2"/>
          <c:y val="0.14480085470085471"/>
          <c:w val="0.92423516414141416"/>
          <c:h val="0.783624358974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0"/>
              <c:tx>
                <c:strRef>
                  <c:f>'графіки '!$C$9</c:f>
                  <c:strCache>
                    <c:ptCount val="1"/>
                    <c:pt idx="0">
                      <c:v>Вінницький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strRef>
                  <c:f>'графіки '!$C$10</c:f>
                  <c:strCache>
                    <c:ptCount val="1"/>
                    <c:pt idx="0">
                      <c:v>Волинський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'графіки '!$C$11</c:f>
                  <c:strCache>
                    <c:ptCount val="1"/>
                    <c:pt idx="0">
                      <c:v>Дніпровський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'графіки '!$C$12</c:f>
                  <c:strCache>
                    <c:ptCount val="1"/>
                    <c:pt idx="0">
                      <c:v>Донецький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'графіки '!$C$13</c:f>
                  <c:strCache>
                    <c:ptCount val="1"/>
                    <c:pt idx="0">
                      <c:v>Житомирський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strRef>
                  <c:f>'графіки '!$C$14</c:f>
                  <c:strCache>
                    <c:ptCount val="1"/>
                    <c:pt idx="0">
                      <c:v>Закарпатський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strRef>
                  <c:f>'графіки '!$C$15</c:f>
                  <c:strCache>
                    <c:ptCount val="1"/>
                    <c:pt idx="0">
                      <c:v>Запорізький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strRef>
                  <c:f>'графіки '!$C$16</c:f>
                  <c:strCache>
                    <c:ptCount val="1"/>
                    <c:pt idx="0">
                      <c:v>Івано-Франківський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'графіки '!$C$17</c:f>
                  <c:strCache>
                    <c:ptCount val="1"/>
                    <c:pt idx="0">
                      <c:v>Кропивницький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'графіки '!$C$18</c:f>
                  <c:strCache>
                    <c:ptCount val="1"/>
                    <c:pt idx="0">
                      <c:v>Луганський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'графіки '!$C$19</c:f>
                  <c:strCache>
                    <c:ptCount val="1"/>
                    <c:pt idx="0">
                      <c:v>Львівський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tx>
                <c:strRef>
                  <c:f>'графіки '!$C$20</c:f>
                  <c:strCache>
                    <c:ptCount val="1"/>
                    <c:pt idx="0">
                      <c:v>Миколаївський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tx>
                <c:strRef>
                  <c:f>'графіки '!$C$21</c:f>
                  <c:strCache>
                    <c:ptCount val="1"/>
                    <c:pt idx="0">
                      <c:v>Одеський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tx>
                <c:strRef>
                  <c:f>'графіки '!$C$22</c:f>
                  <c:strCache>
                    <c:ptCount val="1"/>
                    <c:pt idx="0">
                      <c:v>Полтавський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tx>
                <c:strRef>
                  <c:f>'графіки '!$C$23</c:f>
                  <c:strCache>
                    <c:ptCount val="1"/>
                    <c:pt idx="0">
                      <c:v>Рівненський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tx>
                <c:strRef>
                  <c:f>'графіки '!$C$24</c:f>
                  <c:strCache>
                    <c:ptCount val="1"/>
                    <c:pt idx="0">
                      <c:v>Сумський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tx>
                <c:strRef>
                  <c:f>'графіки '!$C$25</c:f>
                  <c:strCache>
                    <c:ptCount val="1"/>
                    <c:pt idx="0">
                      <c:v>Тернопільський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tx>
                <c:strRef>
                  <c:f>'графіки '!$C$26</c:f>
                  <c:strCache>
                    <c:ptCount val="1"/>
                    <c:pt idx="0">
                      <c:v>Харківський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tx>
                <c:strRef>
                  <c:f>'графіки '!$C$27</c:f>
                  <c:strCache>
                    <c:ptCount val="1"/>
                    <c:pt idx="0">
                      <c:v>Херсонський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tx>
                <c:strRef>
                  <c:f>'графіки '!$C$28</c:f>
                  <c:strCache>
                    <c:ptCount val="1"/>
                    <c:pt idx="0">
                      <c:v>Хмельницький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tx>
                <c:strRef>
                  <c:f>'графіки '!$C$29</c:f>
                  <c:strCache>
                    <c:ptCount val="1"/>
                    <c:pt idx="0">
                      <c:v>Черкаський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tx>
                <c:strRef>
                  <c:f>'графіки '!$C$30</c:f>
                  <c:strCache>
                    <c:ptCount val="1"/>
                    <c:pt idx="0">
                      <c:v>Чернівецький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tx>
                <c:strRef>
                  <c:f>'графіки '!$C$31</c:f>
                  <c:strCache>
                    <c:ptCount val="1"/>
                    <c:pt idx="0">
                      <c:v>Чернігівський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tx>
                <c:strRef>
                  <c:f>'графіки '!$C$32</c:f>
                  <c:strCache>
                    <c:ptCount val="1"/>
                    <c:pt idx="0">
                      <c:v>Київський апеляційний суд в апеляційному окрузі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tx>
                <c:strRef>
                  <c:f>'графіки 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0"/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'графіки '!$H$9:$H$32</c:f>
              <c:numCache>
                <c:formatCode>0%</c:formatCode>
                <c:ptCount val="24"/>
                <c:pt idx="0">
                  <c:v>1.54</c:v>
                </c:pt>
                <c:pt idx="1">
                  <c:v>0.67</c:v>
                </c:pt>
                <c:pt idx="2">
                  <c:v>4.12</c:v>
                </c:pt>
                <c:pt idx="3">
                  <c:v>0.15</c:v>
                </c:pt>
                <c:pt idx="4">
                  <c:v>1.66</c:v>
                </c:pt>
                <c:pt idx="5">
                  <c:v>1.17</c:v>
                </c:pt>
                <c:pt idx="6">
                  <c:v>3.4000000000000004</c:v>
                </c:pt>
                <c:pt idx="7">
                  <c:v>0.66</c:v>
                </c:pt>
                <c:pt idx="8">
                  <c:v>1.1599999999999999</c:v>
                </c:pt>
                <c:pt idx="9">
                  <c:v>-0.33999999999999997</c:v>
                </c:pt>
                <c:pt idx="10">
                  <c:v>1.8900000000000001</c:v>
                </c:pt>
                <c:pt idx="11">
                  <c:v>0.88</c:v>
                </c:pt>
                <c:pt idx="12">
                  <c:v>2.64</c:v>
                </c:pt>
                <c:pt idx="13">
                  <c:v>0.71000000000000008</c:v>
                </c:pt>
                <c:pt idx="14">
                  <c:v>1.2599999999999998</c:v>
                </c:pt>
                <c:pt idx="15">
                  <c:v>3.3</c:v>
                </c:pt>
                <c:pt idx="16">
                  <c:v>0.12</c:v>
                </c:pt>
                <c:pt idx="17">
                  <c:v>3.34</c:v>
                </c:pt>
                <c:pt idx="18">
                  <c:v>0.38</c:v>
                </c:pt>
                <c:pt idx="19">
                  <c:v>1.5499999999999998</c:v>
                </c:pt>
                <c:pt idx="20">
                  <c:v>0.32000000000000006</c:v>
                </c:pt>
                <c:pt idx="21">
                  <c:v>-0.47</c:v>
                </c:pt>
                <c:pt idx="22">
                  <c:v>0.45999999999999996</c:v>
                </c:pt>
                <c:pt idx="23">
                  <c:v>1.64</c:v>
                </c:pt>
              </c:numCache>
            </c:numRef>
          </c:xVal>
          <c:yVal>
            <c:numRef>
              <c:f>'графіки '!$I$9:$I$32</c:f>
              <c:numCache>
                <c:formatCode>0%</c:formatCode>
                <c:ptCount val="24"/>
                <c:pt idx="0">
                  <c:v>0.95000000000000007</c:v>
                </c:pt>
                <c:pt idx="1">
                  <c:v>0.33999999999999997</c:v>
                </c:pt>
                <c:pt idx="2">
                  <c:v>-5.0000000000000017E-2</c:v>
                </c:pt>
                <c:pt idx="3">
                  <c:v>0.44</c:v>
                </c:pt>
                <c:pt idx="4">
                  <c:v>0.47</c:v>
                </c:pt>
                <c:pt idx="5">
                  <c:v>-1.6800000000000002</c:v>
                </c:pt>
                <c:pt idx="6">
                  <c:v>0.26000000000000006</c:v>
                </c:pt>
                <c:pt idx="7">
                  <c:v>0.45999999999999996</c:v>
                </c:pt>
                <c:pt idx="8">
                  <c:v>0.53</c:v>
                </c:pt>
                <c:pt idx="9">
                  <c:v>0.3</c:v>
                </c:pt>
                <c:pt idx="10">
                  <c:v>-0.53</c:v>
                </c:pt>
                <c:pt idx="11">
                  <c:v>0.44999999999999996</c:v>
                </c:pt>
                <c:pt idx="12">
                  <c:v>-1.85</c:v>
                </c:pt>
                <c:pt idx="13">
                  <c:v>0.19</c:v>
                </c:pt>
                <c:pt idx="14">
                  <c:v>0.24</c:v>
                </c:pt>
                <c:pt idx="15">
                  <c:v>0.56000000000000005</c:v>
                </c:pt>
                <c:pt idx="16">
                  <c:v>0.54</c:v>
                </c:pt>
                <c:pt idx="17">
                  <c:v>-0.55000000000000004</c:v>
                </c:pt>
                <c:pt idx="18">
                  <c:v>0.41</c:v>
                </c:pt>
                <c:pt idx="19">
                  <c:v>0.42</c:v>
                </c:pt>
                <c:pt idx="20">
                  <c:v>-0.11000000000000006</c:v>
                </c:pt>
                <c:pt idx="21">
                  <c:v>0.17000000000000004</c:v>
                </c:pt>
                <c:pt idx="22">
                  <c:v>0.49</c:v>
                </c:pt>
                <c:pt idx="23">
                  <c:v>0.68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04945536"/>
        <c:axId val="120643584"/>
      </c:scatterChart>
      <c:valAx>
        <c:axId val="10494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solidFill>
                      <a:srgbClr val="00B050"/>
                    </a:solidFill>
                  </a:defRPr>
                </a:pPr>
                <a:r>
                  <a:rPr lang="uk-UA" sz="1400">
                    <a:solidFill>
                      <a:srgbClr val="00B050"/>
                    </a:solidFill>
                  </a:rPr>
                  <a:t>Ефективність роботи</a:t>
                </a:r>
              </a:p>
            </c:rich>
          </c:tx>
          <c:layout>
            <c:manualLayout>
              <c:xMode val="edge"/>
              <c:yMode val="edge"/>
              <c:x val="0.40954972434266335"/>
              <c:y val="0.93819563492063496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ln w="28575">
            <a:solidFill>
              <a:srgbClr val="009900"/>
            </a:solidFill>
          </a:ln>
        </c:spPr>
        <c:txPr>
          <a:bodyPr/>
          <a:lstStyle/>
          <a:p>
            <a:pPr>
              <a:defRPr>
                <a:solidFill>
                  <a:srgbClr val="00B050"/>
                </a:solidFill>
              </a:defRPr>
            </a:pPr>
            <a:endParaRPr lang="ru-RU"/>
          </a:p>
        </c:txPr>
        <c:crossAx val="120643584"/>
        <c:crosses val="autoZero"/>
        <c:crossBetween val="midCat"/>
      </c:valAx>
      <c:valAx>
        <c:axId val="12064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50000"/>
                </a:schemeClr>
              </a:solidFill>
              <a:prstDash val="solid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r>
                  <a:rPr lang="uk-UA" sz="1400">
                    <a:solidFill>
                      <a:srgbClr val="C00000"/>
                    </a:solidFill>
                  </a:rPr>
                  <a:t>Використання ресурсів</a:t>
                </a:r>
              </a:p>
            </c:rich>
          </c:tx>
          <c:layout>
            <c:manualLayout>
              <c:xMode val="edge"/>
              <c:yMode val="edge"/>
              <c:x val="8.4402356902356906E-3"/>
              <c:y val="0.33156481481481481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ln w="28575">
            <a:solidFill>
              <a:srgbClr val="C00000"/>
            </a:solidFill>
          </a:ln>
        </c:spPr>
        <c:txPr>
          <a:bodyPr/>
          <a:lstStyle/>
          <a:p>
            <a:pPr>
              <a:defRPr i="0">
                <a:solidFill>
                  <a:srgbClr val="C00000"/>
                </a:solidFill>
              </a:defRPr>
            </a:pPr>
            <a:endParaRPr lang="ru-RU"/>
          </a:p>
        </c:txPr>
        <c:crossAx val="104945536"/>
        <c:crosses val="autoZero"/>
        <c:crossBetween val="midCat"/>
      </c:valAx>
      <c:spPr>
        <a:gradFill flip="none" rotWithShape="1">
          <a:gsLst>
            <a:gs pos="50000">
              <a:schemeClr val="accent5">
                <a:lumMod val="40000"/>
                <a:lumOff val="60000"/>
              </a:schemeClr>
            </a:gs>
            <a:gs pos="0">
              <a:srgbClr val="FFFFCC"/>
            </a:gs>
            <a:gs pos="100000">
              <a:srgbClr val="FFFFCC"/>
            </a:gs>
          </a:gsLst>
          <a:lin ang="2700000" scaled="1"/>
          <a:tileRect/>
        </a:gradFill>
      </c:spPr>
    </c:plotArea>
    <c:plotVisOnly val="1"/>
    <c:dispBlanksAs val="gap"/>
    <c:showDLblsOverMax val="0"/>
  </c:chart>
  <c:spPr>
    <a:solidFill>
      <a:srgbClr val="FFFFCC"/>
    </a:solidFill>
    <a:ln w="28575">
      <a:solidFill>
        <a:srgbClr val="0070C0"/>
      </a:solidFill>
    </a:ln>
  </c:spPr>
  <c:txPr>
    <a:bodyPr/>
    <a:lstStyle/>
    <a:p>
      <a:pPr>
        <a:defRPr>
          <a:latin typeface="+mj-lt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uk-UA" sz="1800" b="1" i="0" baseline="0">
                <a:effectLst/>
              </a:rPr>
              <a:t>Ефективність використання трудових ресурсів</a:t>
            </a:r>
          </a:p>
          <a:p>
            <a:pPr>
              <a:defRPr/>
            </a:pPr>
            <a:r>
              <a:rPr lang="uk-UA" sz="1800" b="1" i="0" baseline="0">
                <a:effectLst/>
              </a:rPr>
              <a:t>у </a:t>
            </a:r>
            <a:r>
              <a:rPr lang="uk-UA" sz="1800" b="1" i="0" u="sng" baseline="0">
                <a:effectLst/>
              </a:rPr>
              <a:t>апеляційних господарських судах</a:t>
            </a:r>
            <a:r>
              <a:rPr lang="uk-UA" sz="1800" b="1" i="0" baseline="0">
                <a:effectLst/>
              </a:rPr>
              <a:t> </a:t>
            </a:r>
            <a:r>
              <a:rPr lang="uk-UA" sz="1800" b="1" i="0" u="none" strike="noStrike" baseline="0">
                <a:effectLst/>
              </a:rPr>
              <a:t>за 2019 рік</a:t>
            </a:r>
            <a:endParaRPr lang="uk-UA">
              <a:effectLst/>
            </a:endParaRPr>
          </a:p>
        </c:rich>
      </c:tx>
      <c:layout>
        <c:manualLayout>
          <c:xMode val="edge"/>
          <c:yMode val="edge"/>
          <c:x val="0.21789161781256414"/>
          <c:y val="1.55218551590918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047979797979797E-2"/>
          <c:y val="0.15234529914529915"/>
          <c:w val="0.89250378787878792"/>
          <c:h val="0.7478613247863248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tx>
                <c:strRef>
                  <c:f>'графіки '!$C$63</c:f>
                  <c:strCache>
                    <c:ptCount val="1"/>
                    <c:pt idx="0">
                      <c:v>Східний АГС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strRef>
                  <c:f>'графіки '!$C$64</c:f>
                  <c:strCache>
                    <c:ptCount val="1"/>
                    <c:pt idx="0">
                      <c:v>Центральний АГС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'графіки '!$C$65</c:f>
                  <c:strCache>
                    <c:ptCount val="1"/>
                    <c:pt idx="0">
                      <c:v>Південно-західний АГС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'графіки '!$C$66</c:f>
                  <c:strCache>
                    <c:ptCount val="1"/>
                    <c:pt idx="0">
                      <c:v>Північний АГС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'графіки '!$C$67</c:f>
                  <c:strCache>
                    <c:ptCount val="1"/>
                    <c:pt idx="0">
                      <c:v>Північно-західний АГС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strRef>
                  <c:f>'графіки '!$C$68</c:f>
                  <c:strCache>
                    <c:ptCount val="1"/>
                    <c:pt idx="0">
                      <c:v>Західний АГС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strRef>
                  <c:f>'графіки 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'графіки '!$F$63:$F$68</c:f>
              <c:numCache>
                <c:formatCode>#,##0.0_ ;[Red]\-#,##0.0\ </c:formatCode>
                <c:ptCount val="6"/>
                <c:pt idx="0">
                  <c:v>6288.6</c:v>
                </c:pt>
                <c:pt idx="1">
                  <c:v>6483.4</c:v>
                </c:pt>
                <c:pt idx="2">
                  <c:v>4496.5</c:v>
                </c:pt>
                <c:pt idx="3">
                  <c:v>15252.9</c:v>
                </c:pt>
                <c:pt idx="4">
                  <c:v>3625.4</c:v>
                </c:pt>
                <c:pt idx="5">
                  <c:v>3948.6</c:v>
                </c:pt>
              </c:numCache>
            </c:numRef>
          </c:xVal>
          <c:yVal>
            <c:numRef>
              <c:f>'графіки '!$G$63:$G$68</c:f>
              <c:numCache>
                <c:formatCode>#,##0.0_ ;[Red]\-#,##0.0\ </c:formatCode>
                <c:ptCount val="6"/>
                <c:pt idx="0">
                  <c:v>33.299999999999997</c:v>
                </c:pt>
                <c:pt idx="1">
                  <c:v>18.2</c:v>
                </c:pt>
                <c:pt idx="2">
                  <c:v>15.8</c:v>
                </c:pt>
                <c:pt idx="3">
                  <c:v>39.6</c:v>
                </c:pt>
                <c:pt idx="4">
                  <c:v>21</c:v>
                </c:pt>
                <c:pt idx="5">
                  <c:v>15.7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1634304"/>
        <c:axId val="131636224"/>
      </c:scatterChart>
      <c:valAx>
        <c:axId val="13163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r>
                  <a:rPr lang="uk-UA" sz="1400">
                    <a:solidFill>
                      <a:sysClr val="windowText" lastClr="000000"/>
                    </a:solidFill>
                  </a:rPr>
                  <a:t>Кількість розглянутих справ</a:t>
                </a:r>
              </a:p>
            </c:rich>
          </c:tx>
          <c:layout>
            <c:manualLayout>
              <c:xMode val="edge"/>
              <c:yMode val="edge"/>
              <c:x val="0.39111626683501677"/>
              <c:y val="0.93740982286634456"/>
            </c:manualLayout>
          </c:layout>
          <c:overlay val="0"/>
        </c:title>
        <c:numFmt formatCode="#,##0.0_ ;[Red]\-#,##0.0\ 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ru-RU"/>
          </a:p>
        </c:txPr>
        <c:crossAx val="131636224"/>
        <c:crosses val="autoZero"/>
        <c:crossBetween val="midCat"/>
      </c:valAx>
      <c:valAx>
        <c:axId val="13163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50000"/>
                </a:schemeClr>
              </a:solidFill>
              <a:prstDash val="solid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r>
                  <a:rPr lang="uk-UA" sz="1400">
                    <a:solidFill>
                      <a:sysClr val="windowText" lastClr="000000"/>
                    </a:solidFill>
                  </a:rPr>
                  <a:t>Середньооблікова чисельність суддів</a:t>
                </a:r>
              </a:p>
            </c:rich>
          </c:tx>
          <c:layout>
            <c:manualLayout>
              <c:xMode val="edge"/>
              <c:yMode val="edge"/>
              <c:x val="1.1112794612794612E-2"/>
              <c:y val="0.19256260064412237"/>
            </c:manualLayout>
          </c:layout>
          <c:overlay val="0"/>
        </c:title>
        <c:numFmt formatCode="#,##0.0_ ;[Red]\-#,##0.0\ " sourceLinked="1"/>
        <c:majorTickMark val="none"/>
        <c:minorTickMark val="none"/>
        <c:tickLblPos val="nextTo"/>
        <c:txPr>
          <a:bodyPr/>
          <a:lstStyle/>
          <a:p>
            <a:pPr>
              <a:defRPr i="0">
                <a:solidFill>
                  <a:sysClr val="windowText" lastClr="000000"/>
                </a:solidFill>
              </a:defRPr>
            </a:pPr>
            <a:endParaRPr lang="ru-RU"/>
          </a:p>
        </c:txPr>
        <c:crossAx val="131634304"/>
        <c:crosses val="autoZero"/>
        <c:crossBetween val="midCat"/>
      </c:valAx>
      <c:spPr>
        <a:gradFill flip="none" rotWithShape="1">
          <a:gsLst>
            <a:gs pos="50000">
              <a:srgbClr val="CCFFCC"/>
            </a:gs>
            <a:gs pos="0">
              <a:srgbClr val="FFFFCC"/>
            </a:gs>
            <a:gs pos="100000">
              <a:srgbClr val="FFFFCC"/>
            </a:gs>
          </a:gsLst>
          <a:lin ang="2700000" scaled="1"/>
          <a:tileRect/>
        </a:gradFill>
      </c:spPr>
    </c:plotArea>
    <c:plotVisOnly val="1"/>
    <c:dispBlanksAs val="gap"/>
    <c:showDLblsOverMax val="0"/>
  </c:chart>
  <c:spPr>
    <a:solidFill>
      <a:srgbClr val="FFFFCC"/>
    </a:solidFill>
    <a:ln w="28575">
      <a:solidFill>
        <a:srgbClr val="00B050"/>
      </a:solidFill>
    </a:ln>
  </c:spPr>
  <c:txPr>
    <a:bodyPr/>
    <a:lstStyle/>
    <a:p>
      <a:pPr>
        <a:defRPr>
          <a:latin typeface="+mj-lt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uk-UA" sz="1800" b="1" i="0" baseline="0">
                <a:effectLst/>
              </a:rPr>
              <a:t>Ефективність використання коштів державного бюджету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uk-UA" sz="1800" b="1" i="0" u="sng" baseline="0">
                <a:effectLst/>
              </a:rPr>
              <a:t>апеляційними госпродарськими судами</a:t>
            </a:r>
            <a:r>
              <a:rPr lang="uk-UA" sz="1800" b="1" i="0" baseline="0">
                <a:effectLst/>
              </a:rPr>
              <a:t> </a:t>
            </a:r>
            <a:r>
              <a:rPr lang="uk-UA" sz="1800" b="1" i="0" u="none" strike="noStrike" baseline="0">
                <a:effectLst/>
              </a:rPr>
              <a:t>за 2019 рік</a:t>
            </a:r>
            <a:endParaRPr lang="uk-UA">
              <a:effectLst/>
            </a:endParaRPr>
          </a:p>
        </c:rich>
      </c:tx>
      <c:layout>
        <c:manualLayout>
          <c:xMode val="edge"/>
          <c:yMode val="edge"/>
          <c:x val="0.160252769129762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10984848484849"/>
          <c:y val="0.13063580246913581"/>
          <c:w val="0.86444191919191904"/>
          <c:h val="0.7695706521739130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1.3550324893045792E-3"/>
                  <c:y val="-1.2877440832722152E-2"/>
                </c:manualLayout>
              </c:layout>
              <c:tx>
                <c:strRef>
                  <c:f>'графіки '!$C$63</c:f>
                  <c:strCache>
                    <c:ptCount val="1"/>
                    <c:pt idx="0">
                      <c:v>Східний АГС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1301949358274749E-3"/>
                  <c:y val="2.0603905332355593E-2"/>
                </c:manualLayout>
              </c:layout>
              <c:tx>
                <c:strRef>
                  <c:f>'графіки '!$C$64</c:f>
                  <c:strCache>
                    <c:ptCount val="1"/>
                    <c:pt idx="0">
                      <c:v>Центральний АГС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'графіки '!$C$65</c:f>
                  <c:strCache>
                    <c:ptCount val="1"/>
                    <c:pt idx="0">
                      <c:v>Південно-західний АГС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626038987165495E-2"/>
                  <c:y val="-5.1509763330888983E-2"/>
                </c:manualLayout>
              </c:layout>
              <c:tx>
                <c:strRef>
                  <c:f>'графіки '!$C$66</c:f>
                  <c:strCache>
                    <c:ptCount val="1"/>
                    <c:pt idx="0">
                      <c:v>Північний АГС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1.802841716581105E-2"/>
                </c:manualLayout>
              </c:layout>
              <c:tx>
                <c:strRef>
                  <c:f>'графіки '!$C$67</c:f>
                  <c:strCache>
                    <c:ptCount val="1"/>
                    <c:pt idx="0">
                      <c:v>Північно-західний АГС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strRef>
                  <c:f>'графіки '!$C$68</c:f>
                  <c:strCache>
                    <c:ptCount val="1"/>
                    <c:pt idx="0">
                      <c:v>Західний АГС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585877211223541E-2"/>
                  <c:y val="5.1509763330888983E-2"/>
                </c:manualLayout>
              </c:layout>
              <c:tx>
                <c:strRef>
                  <c:f>'графіки 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'графіки '!$F$63:$F$68</c:f>
              <c:numCache>
                <c:formatCode>#,##0.0_ ;[Red]\-#,##0.0\ </c:formatCode>
                <c:ptCount val="6"/>
                <c:pt idx="0">
                  <c:v>6288.6</c:v>
                </c:pt>
                <c:pt idx="1">
                  <c:v>6483.4</c:v>
                </c:pt>
                <c:pt idx="2">
                  <c:v>4496.5</c:v>
                </c:pt>
                <c:pt idx="3">
                  <c:v>15252.9</c:v>
                </c:pt>
                <c:pt idx="4">
                  <c:v>3625.4</c:v>
                </c:pt>
                <c:pt idx="5">
                  <c:v>3948.6</c:v>
                </c:pt>
              </c:numCache>
            </c:numRef>
          </c:xVal>
          <c:yVal>
            <c:numRef>
              <c:f>'графіки '!$E$63:$E$68</c:f>
              <c:numCache>
                <c:formatCode>#,##0.0_ ;[Red]\-#,##0.0\ </c:formatCode>
                <c:ptCount val="6"/>
                <c:pt idx="0">
                  <c:v>135861.5</c:v>
                </c:pt>
                <c:pt idx="1">
                  <c:v>72593.7</c:v>
                </c:pt>
                <c:pt idx="2">
                  <c:v>75955.5</c:v>
                </c:pt>
                <c:pt idx="3">
                  <c:v>182586.5</c:v>
                </c:pt>
                <c:pt idx="4">
                  <c:v>73086.399999999994</c:v>
                </c:pt>
                <c:pt idx="5">
                  <c:v>69401.899999999994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1824640"/>
        <c:axId val="131835008"/>
      </c:scatterChart>
      <c:valAx>
        <c:axId val="13182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r>
                  <a:rPr lang="uk-UA" sz="1400">
                    <a:solidFill>
                      <a:sysClr val="windowText" lastClr="000000"/>
                    </a:solidFill>
                  </a:rPr>
                  <a:t>Кількість розглянутих справ</a:t>
                </a:r>
              </a:p>
            </c:rich>
          </c:tx>
          <c:layout>
            <c:manualLayout>
              <c:xMode val="edge"/>
              <c:yMode val="edge"/>
              <c:x val="0.39111626683501677"/>
              <c:y val="0.93740982286634456"/>
            </c:manualLayout>
          </c:layout>
          <c:overlay val="0"/>
        </c:title>
        <c:numFmt formatCode="#,##0.0_ ;[Red]\-#,##0.0\ 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ru-RU"/>
          </a:p>
        </c:txPr>
        <c:crossAx val="131835008"/>
        <c:crosses val="autoZero"/>
        <c:crossBetween val="midCat"/>
      </c:valAx>
      <c:valAx>
        <c:axId val="13183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50000"/>
                </a:schemeClr>
              </a:solidFill>
              <a:prstDash val="solid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r>
                  <a:rPr lang="uk-UA" sz="1400">
                    <a:solidFill>
                      <a:sysClr val="windowText" lastClr="000000"/>
                    </a:solidFill>
                  </a:rPr>
                  <a:t>Видатки</a:t>
                </a:r>
                <a:r>
                  <a:rPr lang="uk-UA" sz="1400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uk-UA" sz="1400">
                    <a:solidFill>
                      <a:sysClr val="windowText" lastClr="000000"/>
                    </a:solidFill>
                  </a:rPr>
                  <a:t>державного бюджету , тис.грн</a:t>
                </a:r>
              </a:p>
            </c:rich>
          </c:tx>
          <c:layout>
            <c:manualLayout>
              <c:xMode val="edge"/>
              <c:yMode val="edge"/>
              <c:x val="1.1112794612794612E-2"/>
              <c:y val="0.14399174718196456"/>
            </c:manualLayout>
          </c:layout>
          <c:overlay val="0"/>
        </c:title>
        <c:numFmt formatCode="#,##0.0_ ;[Red]\-#,##0.0\ " sourceLinked="1"/>
        <c:majorTickMark val="none"/>
        <c:minorTickMark val="none"/>
        <c:tickLblPos val="nextTo"/>
        <c:txPr>
          <a:bodyPr/>
          <a:lstStyle/>
          <a:p>
            <a:pPr>
              <a:defRPr i="0">
                <a:solidFill>
                  <a:sysClr val="windowText" lastClr="000000"/>
                </a:solidFill>
              </a:defRPr>
            </a:pPr>
            <a:endParaRPr lang="ru-RU"/>
          </a:p>
        </c:txPr>
        <c:crossAx val="131824640"/>
        <c:crosses val="autoZero"/>
        <c:crossBetween val="midCat"/>
      </c:valAx>
      <c:spPr>
        <a:gradFill flip="none" rotWithShape="1">
          <a:gsLst>
            <a:gs pos="50000">
              <a:schemeClr val="accent4">
                <a:lumMod val="40000"/>
                <a:lumOff val="60000"/>
              </a:schemeClr>
            </a:gs>
            <a:gs pos="0">
              <a:srgbClr val="FFFFCC"/>
            </a:gs>
            <a:gs pos="100000">
              <a:srgbClr val="FFFFCC"/>
            </a:gs>
          </a:gsLst>
          <a:lin ang="2700000" scaled="1"/>
          <a:tileRect/>
        </a:gradFill>
      </c:spPr>
    </c:plotArea>
    <c:plotVisOnly val="1"/>
    <c:dispBlanksAs val="gap"/>
    <c:showDLblsOverMax val="0"/>
  </c:chart>
  <c:spPr>
    <a:solidFill>
      <a:srgbClr val="FFFFCC"/>
    </a:solidFill>
    <a:ln w="28575">
      <a:solidFill>
        <a:srgbClr val="7030A0"/>
      </a:solidFill>
    </a:ln>
  </c:spPr>
  <c:txPr>
    <a:bodyPr/>
    <a:lstStyle/>
    <a:p>
      <a:pPr>
        <a:defRPr>
          <a:latin typeface="+mj-lt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uk-UA" sz="1800" b="1" i="0" baseline="0">
                <a:effectLst/>
              </a:rPr>
              <a:t>Ефективність використання трудових ресурсів</a:t>
            </a:r>
          </a:p>
          <a:p>
            <a:pPr>
              <a:defRPr/>
            </a:pPr>
            <a:r>
              <a:rPr lang="uk-UA" sz="1800" b="1" i="0" baseline="0">
                <a:effectLst/>
              </a:rPr>
              <a:t>у </a:t>
            </a:r>
            <a:r>
              <a:rPr lang="uk-UA" sz="1800" b="1" i="0" u="sng" baseline="0">
                <a:effectLst/>
              </a:rPr>
              <a:t>окружних адміністративних судах</a:t>
            </a:r>
            <a:r>
              <a:rPr lang="uk-UA" sz="1800" b="1" i="0" baseline="0">
                <a:effectLst/>
              </a:rPr>
              <a:t> </a:t>
            </a:r>
            <a:r>
              <a:rPr lang="uk-UA" sz="1800" b="1" i="0" u="none" strike="noStrike" baseline="0">
                <a:effectLst/>
              </a:rPr>
              <a:t>за 2019 рік</a:t>
            </a:r>
            <a:endParaRPr lang="uk-UA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047979797979797E-2"/>
          <c:y val="0.13063580246913581"/>
          <c:w val="0.89250378787878792"/>
          <c:h val="0.7695706521739130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tx>
                <c:strRef>
                  <c:f>'графіки '!$C$90</c:f>
                  <c:strCache>
                    <c:ptCount val="1"/>
                    <c:pt idx="0">
                      <c:v>Вінницький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strRef>
                  <c:f>'графіки '!$C$91</c:f>
                  <c:strCache>
                    <c:ptCount val="1"/>
                    <c:pt idx="0">
                      <c:v>Волинський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'графіки '!$C$92</c:f>
                  <c:strCache>
                    <c:ptCount val="1"/>
                    <c:pt idx="0">
                      <c:v>Дніпропетровський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'графіки '!$C$93</c:f>
                  <c:strCache>
                    <c:ptCount val="1"/>
                    <c:pt idx="0">
                      <c:v>Донецький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'графіки '!$C$94</c:f>
                  <c:strCache>
                    <c:ptCount val="1"/>
                    <c:pt idx="0">
                      <c:v>Житомирський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strRef>
                  <c:f>'графіки '!$C$95</c:f>
                  <c:strCache>
                    <c:ptCount val="1"/>
                    <c:pt idx="0">
                      <c:v>Закарпатський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strRef>
                  <c:f>'графіки '!$C$96</c:f>
                  <c:strCache>
                    <c:ptCount val="1"/>
                    <c:pt idx="0">
                      <c:v>Запорізький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strRef>
                  <c:f>'графіки '!$C$97</c:f>
                  <c:strCache>
                    <c:ptCount val="1"/>
                    <c:pt idx="0">
                      <c:v>Івано-Франківський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'графіки '!$C$98</c:f>
                  <c:strCache>
                    <c:ptCount val="1"/>
                    <c:pt idx="0">
                      <c:v>Київський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'графіки '!$C$99</c:f>
                  <c:strCache>
                    <c:ptCount val="1"/>
                    <c:pt idx="0">
                      <c:v>Кіровоградський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'графіки '!$C$100</c:f>
                  <c:strCache>
                    <c:ptCount val="1"/>
                    <c:pt idx="0">
                      <c:v>Луганський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tx>
                <c:strRef>
                  <c:f>'графіки '!$C$101</c:f>
                  <c:strCache>
                    <c:ptCount val="1"/>
                    <c:pt idx="0">
                      <c:v>Львівський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tx>
                <c:strRef>
                  <c:f>'графіки '!$C$102</c:f>
                  <c:strCache>
                    <c:ptCount val="1"/>
                    <c:pt idx="0">
                      <c:v>Миколаївський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tx>
                <c:strRef>
                  <c:f>'графіки '!$C$103</c:f>
                  <c:strCache>
                    <c:ptCount val="1"/>
                    <c:pt idx="0">
                      <c:v>Одеський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tx>
                <c:strRef>
                  <c:f>'графіки '!$C$104</c:f>
                  <c:strCache>
                    <c:ptCount val="1"/>
                    <c:pt idx="0">
                      <c:v>Окружний адміністративний суд міста Києва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tx>
                <c:strRef>
                  <c:f>'графіки '!$C$105</c:f>
                  <c:strCache>
                    <c:ptCount val="1"/>
                    <c:pt idx="0">
                      <c:v>Полтавський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tx>
                <c:strRef>
                  <c:f>'графіки '!$C$106</c:f>
                  <c:strCache>
                    <c:ptCount val="1"/>
                    <c:pt idx="0">
                      <c:v>Рівненський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tx>
                <c:strRef>
                  <c:f>'графіки '!$C$107</c:f>
                  <c:strCache>
                    <c:ptCount val="1"/>
                    <c:pt idx="0">
                      <c:v>Сумський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tx>
                <c:strRef>
                  <c:f>'графіки '!$C$108</c:f>
                  <c:strCache>
                    <c:ptCount val="1"/>
                    <c:pt idx="0">
                      <c:v>Тернопільський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tx>
                <c:strRef>
                  <c:f>'графіки '!$C$109</c:f>
                  <c:strCache>
                    <c:ptCount val="1"/>
                    <c:pt idx="0">
                      <c:v>Харківський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tx>
                <c:strRef>
                  <c:f>'графіки '!$C$110</c:f>
                  <c:strCache>
                    <c:ptCount val="1"/>
                    <c:pt idx="0">
                      <c:v>Херсонський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tx>
                <c:strRef>
                  <c:f>'графіки '!$C$111</c:f>
                  <c:strCache>
                    <c:ptCount val="1"/>
                    <c:pt idx="0">
                      <c:v>Хмельницький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tx>
                <c:strRef>
                  <c:f>'графіки '!$C$112</c:f>
                  <c:strCache>
                    <c:ptCount val="1"/>
                    <c:pt idx="0">
                      <c:v>Черкаський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tx>
                <c:strRef>
                  <c:f>'графіки '!$C$113</c:f>
                  <c:strCache>
                    <c:ptCount val="1"/>
                    <c:pt idx="0">
                      <c:v>Чернівецький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tx>
                <c:strRef>
                  <c:f>'графіки '!$C$114</c:f>
                  <c:strCache>
                    <c:ptCount val="1"/>
                    <c:pt idx="0">
                      <c:v>Чернігівський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'графіки '!$F$90:$F$114</c:f>
              <c:numCache>
                <c:formatCode>#,##0.0_ ;[Red]\-#,##0.0\ </c:formatCode>
                <c:ptCount val="25"/>
                <c:pt idx="0">
                  <c:v>6164.2</c:v>
                </c:pt>
                <c:pt idx="1">
                  <c:v>4358.3999999999996</c:v>
                </c:pt>
                <c:pt idx="2">
                  <c:v>13182.8</c:v>
                </c:pt>
                <c:pt idx="3">
                  <c:v>17377.2</c:v>
                </c:pt>
                <c:pt idx="4">
                  <c:v>9109.2000000000007</c:v>
                </c:pt>
                <c:pt idx="5">
                  <c:v>2021.2</c:v>
                </c:pt>
                <c:pt idx="6">
                  <c:v>8878.2000000000007</c:v>
                </c:pt>
                <c:pt idx="7">
                  <c:v>3069.1</c:v>
                </c:pt>
                <c:pt idx="8">
                  <c:v>6221</c:v>
                </c:pt>
                <c:pt idx="9">
                  <c:v>3860.1</c:v>
                </c:pt>
                <c:pt idx="10">
                  <c:v>5620.4</c:v>
                </c:pt>
                <c:pt idx="11">
                  <c:v>8043.3</c:v>
                </c:pt>
                <c:pt idx="12">
                  <c:v>6761.2</c:v>
                </c:pt>
                <c:pt idx="13">
                  <c:v>8177.8</c:v>
                </c:pt>
                <c:pt idx="14">
                  <c:v>20096.400000000001</c:v>
                </c:pt>
                <c:pt idx="15">
                  <c:v>5625.4</c:v>
                </c:pt>
                <c:pt idx="16">
                  <c:v>4744.2</c:v>
                </c:pt>
                <c:pt idx="17">
                  <c:v>5740.5</c:v>
                </c:pt>
                <c:pt idx="18">
                  <c:v>3110.9</c:v>
                </c:pt>
                <c:pt idx="19">
                  <c:v>15530.9</c:v>
                </c:pt>
                <c:pt idx="20">
                  <c:v>2996.5</c:v>
                </c:pt>
                <c:pt idx="21">
                  <c:v>4997.6000000000004</c:v>
                </c:pt>
                <c:pt idx="22">
                  <c:v>4180</c:v>
                </c:pt>
                <c:pt idx="23">
                  <c:v>1793.6</c:v>
                </c:pt>
                <c:pt idx="24">
                  <c:v>5536.5</c:v>
                </c:pt>
              </c:numCache>
            </c:numRef>
          </c:xVal>
          <c:yVal>
            <c:numRef>
              <c:f>'графіки '!$G$90:$G$114</c:f>
              <c:numCache>
                <c:formatCode>#,##0.0_ ;[Red]\-#,##0.0\ </c:formatCode>
                <c:ptCount val="25"/>
                <c:pt idx="0">
                  <c:v>23</c:v>
                </c:pt>
                <c:pt idx="1">
                  <c:v>15</c:v>
                </c:pt>
                <c:pt idx="2">
                  <c:v>40.863999999999997</c:v>
                </c:pt>
                <c:pt idx="3">
                  <c:v>46.08</c:v>
                </c:pt>
                <c:pt idx="4">
                  <c:v>17.524000000000001</c:v>
                </c:pt>
                <c:pt idx="5">
                  <c:v>12.268000000000001</c:v>
                </c:pt>
                <c:pt idx="6">
                  <c:v>16.175999999999998</c:v>
                </c:pt>
                <c:pt idx="7">
                  <c:v>18.488</c:v>
                </c:pt>
                <c:pt idx="8">
                  <c:v>19.192</c:v>
                </c:pt>
                <c:pt idx="9">
                  <c:v>11.34</c:v>
                </c:pt>
                <c:pt idx="10">
                  <c:v>13.16</c:v>
                </c:pt>
                <c:pt idx="11">
                  <c:v>26</c:v>
                </c:pt>
                <c:pt idx="12">
                  <c:v>11.96</c:v>
                </c:pt>
                <c:pt idx="13">
                  <c:v>29.744</c:v>
                </c:pt>
                <c:pt idx="14">
                  <c:v>47</c:v>
                </c:pt>
                <c:pt idx="15">
                  <c:v>20.015999999999998</c:v>
                </c:pt>
                <c:pt idx="16">
                  <c:v>12.795999999999999</c:v>
                </c:pt>
                <c:pt idx="17">
                  <c:v>15.356</c:v>
                </c:pt>
                <c:pt idx="18">
                  <c:v>11.7</c:v>
                </c:pt>
                <c:pt idx="19">
                  <c:v>33.648000000000003</c:v>
                </c:pt>
                <c:pt idx="20">
                  <c:v>14</c:v>
                </c:pt>
                <c:pt idx="21">
                  <c:v>16.143999999999998</c:v>
                </c:pt>
                <c:pt idx="22">
                  <c:v>14.124000000000001</c:v>
                </c:pt>
                <c:pt idx="23">
                  <c:v>9</c:v>
                </c:pt>
                <c:pt idx="24">
                  <c:v>12.911878199999999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1993600"/>
        <c:axId val="131995520"/>
      </c:scatterChart>
      <c:valAx>
        <c:axId val="131993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r>
                  <a:rPr lang="uk-UA" sz="1400">
                    <a:solidFill>
                      <a:sysClr val="windowText" lastClr="000000"/>
                    </a:solidFill>
                  </a:rPr>
                  <a:t>Кількість розглянутих справ</a:t>
                </a:r>
              </a:p>
            </c:rich>
          </c:tx>
          <c:layout>
            <c:manualLayout>
              <c:xMode val="edge"/>
              <c:yMode val="edge"/>
              <c:x val="0.39111626683501677"/>
              <c:y val="0.93740982286634456"/>
            </c:manualLayout>
          </c:layout>
          <c:overlay val="0"/>
        </c:title>
        <c:numFmt formatCode="#,##0.0_ ;[Red]\-#,##0.0\ 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ru-RU"/>
          </a:p>
        </c:txPr>
        <c:crossAx val="131995520"/>
        <c:crosses val="autoZero"/>
        <c:crossBetween val="midCat"/>
      </c:valAx>
      <c:valAx>
        <c:axId val="13199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50000"/>
                </a:schemeClr>
              </a:solidFill>
              <a:prstDash val="solid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r>
                  <a:rPr lang="uk-UA" sz="1400">
                    <a:solidFill>
                      <a:sysClr val="windowText" lastClr="000000"/>
                    </a:solidFill>
                  </a:rPr>
                  <a:t>Середньооблікова чисельність суддів</a:t>
                </a:r>
              </a:p>
            </c:rich>
          </c:tx>
          <c:layout>
            <c:manualLayout>
              <c:xMode val="edge"/>
              <c:yMode val="edge"/>
              <c:x val="1.1112794612794612E-2"/>
              <c:y val="0.19256260064412237"/>
            </c:manualLayout>
          </c:layout>
          <c:overlay val="0"/>
        </c:title>
        <c:numFmt formatCode="#,##0.0_ ;[Red]\-#,##0.0\ " sourceLinked="1"/>
        <c:majorTickMark val="none"/>
        <c:minorTickMark val="none"/>
        <c:tickLblPos val="nextTo"/>
        <c:txPr>
          <a:bodyPr/>
          <a:lstStyle/>
          <a:p>
            <a:pPr>
              <a:defRPr i="0">
                <a:solidFill>
                  <a:sysClr val="windowText" lastClr="000000"/>
                </a:solidFill>
              </a:defRPr>
            </a:pPr>
            <a:endParaRPr lang="ru-RU"/>
          </a:p>
        </c:txPr>
        <c:crossAx val="131993600"/>
        <c:crosses val="autoZero"/>
        <c:crossBetween val="midCat"/>
      </c:valAx>
      <c:spPr>
        <a:gradFill flip="none" rotWithShape="1">
          <a:gsLst>
            <a:gs pos="50000">
              <a:srgbClr val="CCFFCC"/>
            </a:gs>
            <a:gs pos="0">
              <a:srgbClr val="FFFFCC"/>
            </a:gs>
            <a:gs pos="100000">
              <a:srgbClr val="FFFFCC"/>
            </a:gs>
          </a:gsLst>
          <a:lin ang="2700000" scaled="1"/>
          <a:tileRect/>
        </a:gradFill>
      </c:spPr>
    </c:plotArea>
    <c:plotVisOnly val="1"/>
    <c:dispBlanksAs val="gap"/>
    <c:showDLblsOverMax val="0"/>
  </c:chart>
  <c:spPr>
    <a:solidFill>
      <a:srgbClr val="FFFFCC"/>
    </a:solidFill>
    <a:ln w="28575">
      <a:solidFill>
        <a:srgbClr val="00B050"/>
      </a:solidFill>
    </a:ln>
  </c:spPr>
  <c:txPr>
    <a:bodyPr/>
    <a:lstStyle/>
    <a:p>
      <a:pPr>
        <a:defRPr>
          <a:latin typeface="+mj-lt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uk-UA" sz="1800" b="1" i="0" baseline="0">
                <a:effectLst/>
              </a:rPr>
              <a:t>Ефективність використання трудових ресурсів</a:t>
            </a:r>
          </a:p>
          <a:p>
            <a:pPr>
              <a:defRPr/>
            </a:pPr>
            <a:r>
              <a:rPr lang="uk-UA" sz="1800" b="1" i="0" baseline="0">
                <a:effectLst/>
              </a:rPr>
              <a:t>у </a:t>
            </a:r>
            <a:r>
              <a:rPr lang="uk-UA" sz="1800" b="1" i="0" u="sng" baseline="0">
                <a:effectLst/>
              </a:rPr>
              <a:t>апеляційних адміністативних судах</a:t>
            </a:r>
            <a:r>
              <a:rPr lang="uk-UA" sz="1800" b="1" i="0" baseline="0">
                <a:effectLst/>
              </a:rPr>
              <a:t> </a:t>
            </a:r>
            <a:r>
              <a:rPr lang="uk-UA" sz="1800" b="1" i="0" u="none" strike="noStrike" baseline="0">
                <a:effectLst/>
              </a:rPr>
              <a:t>за 2019 рік</a:t>
            </a:r>
            <a:endParaRPr lang="uk-UA">
              <a:effectLst/>
            </a:endParaRPr>
          </a:p>
        </c:rich>
      </c:tx>
      <c:layout>
        <c:manualLayout>
          <c:xMode val="edge"/>
          <c:yMode val="edge"/>
          <c:x val="0.209283290945696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047979797979797E-2"/>
          <c:y val="0.13063580246913581"/>
          <c:w val="0.89250378787878792"/>
          <c:h val="0.7695706521739130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tx>
                <c:strRef>
                  <c:f>'графіки '!$C$118</c:f>
                  <c:strCache>
                    <c:ptCount val="1"/>
                    <c:pt idx="0">
                      <c:v>Перший апеляційний адміністративний суд (м. Донецьк)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strRef>
                  <c:f>'графіки '!$C$119</c:f>
                  <c:strCache>
                    <c:ptCount val="1"/>
                    <c:pt idx="0">
                      <c:v>Другий апеляційний адміністративний суд (м. Харків)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'графіки '!$C$120</c:f>
                  <c:strCache>
                    <c:ptCount val="1"/>
                    <c:pt idx="0">
                      <c:v>Третій апеляційний адміністративний суд (м. Дніпро)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'графіки '!$C$121</c:f>
                  <c:strCache>
                    <c:ptCount val="1"/>
                    <c:pt idx="0">
                      <c:v>П'ятий апеляційний адміністративний суд (м. Одеса)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'графіки '!$C$122</c:f>
                  <c:strCache>
                    <c:ptCount val="1"/>
                    <c:pt idx="0">
                      <c:v>Шостий апеляційний адміністративний суд (м. Київ)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strRef>
                  <c:f>'графіки '!$C$123</c:f>
                  <c:strCache>
                    <c:ptCount val="1"/>
                    <c:pt idx="0">
                      <c:v>Сьомий апеляційний адміністративний суд (м. Вінниця)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strRef>
                  <c:f>'графіки '!$C$124</c:f>
                  <c:strCache>
                    <c:ptCount val="1"/>
                    <c:pt idx="0">
                      <c:v>Восьмий апеляційний адміністративний суд (м. Львів)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strRef>
                  <c:f>'графіки 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'графіки '!$F$118:$F$124</c:f>
              <c:numCache>
                <c:formatCode>#,##0.0_ ;[Red]\-#,##0.0\ </c:formatCode>
                <c:ptCount val="7"/>
                <c:pt idx="0">
                  <c:v>5502</c:v>
                </c:pt>
                <c:pt idx="1">
                  <c:v>9453.7999999999993</c:v>
                </c:pt>
                <c:pt idx="2">
                  <c:v>8677.2999999999993</c:v>
                </c:pt>
                <c:pt idx="3">
                  <c:v>7493.1</c:v>
                </c:pt>
                <c:pt idx="4">
                  <c:v>17340.900000000001</c:v>
                </c:pt>
                <c:pt idx="5">
                  <c:v>6648</c:v>
                </c:pt>
                <c:pt idx="6">
                  <c:v>10493.9</c:v>
                </c:pt>
              </c:numCache>
            </c:numRef>
          </c:xVal>
          <c:yVal>
            <c:numRef>
              <c:f>'графіки '!$G$118:$G$124</c:f>
              <c:numCache>
                <c:formatCode>#,##0.0_ ;[Red]\-#,##0.0\ </c:formatCode>
                <c:ptCount val="7"/>
                <c:pt idx="0">
                  <c:v>10.1</c:v>
                </c:pt>
                <c:pt idx="1">
                  <c:v>24.1</c:v>
                </c:pt>
                <c:pt idx="2">
                  <c:v>25.1</c:v>
                </c:pt>
                <c:pt idx="3">
                  <c:v>23.3</c:v>
                </c:pt>
                <c:pt idx="4">
                  <c:v>35.5</c:v>
                </c:pt>
                <c:pt idx="5">
                  <c:v>24.8</c:v>
                </c:pt>
                <c:pt idx="6">
                  <c:v>38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2032384"/>
        <c:axId val="132120576"/>
      </c:scatterChart>
      <c:valAx>
        <c:axId val="13203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r>
                  <a:rPr lang="uk-UA" sz="1400">
                    <a:solidFill>
                      <a:sysClr val="windowText" lastClr="000000"/>
                    </a:solidFill>
                  </a:rPr>
                  <a:t>Кількість розглянутих справ</a:t>
                </a:r>
              </a:p>
            </c:rich>
          </c:tx>
          <c:layout>
            <c:manualLayout>
              <c:xMode val="edge"/>
              <c:yMode val="edge"/>
              <c:x val="0.39111626683501677"/>
              <c:y val="0.93740982286634456"/>
            </c:manualLayout>
          </c:layout>
          <c:overlay val="0"/>
        </c:title>
        <c:numFmt formatCode="#,##0.0_ ;[Red]\-#,##0.0\ 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ru-RU"/>
          </a:p>
        </c:txPr>
        <c:crossAx val="132120576"/>
        <c:crosses val="autoZero"/>
        <c:crossBetween val="midCat"/>
      </c:valAx>
      <c:valAx>
        <c:axId val="13212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50000"/>
                </a:schemeClr>
              </a:solidFill>
              <a:prstDash val="solid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r>
                  <a:rPr lang="uk-UA" sz="1400">
                    <a:solidFill>
                      <a:sysClr val="windowText" lastClr="000000"/>
                    </a:solidFill>
                  </a:rPr>
                  <a:t>Середньооблікова чисельність суддів</a:t>
                </a:r>
              </a:p>
            </c:rich>
          </c:tx>
          <c:layout>
            <c:manualLayout>
              <c:xMode val="edge"/>
              <c:yMode val="edge"/>
              <c:x val="1.1112794612794612E-2"/>
              <c:y val="0.19256260064412237"/>
            </c:manualLayout>
          </c:layout>
          <c:overlay val="0"/>
        </c:title>
        <c:numFmt formatCode="#,##0.0_ ;[Red]\-#,##0.0\ " sourceLinked="1"/>
        <c:majorTickMark val="none"/>
        <c:minorTickMark val="none"/>
        <c:tickLblPos val="nextTo"/>
        <c:txPr>
          <a:bodyPr/>
          <a:lstStyle/>
          <a:p>
            <a:pPr>
              <a:defRPr i="0">
                <a:solidFill>
                  <a:sysClr val="windowText" lastClr="000000"/>
                </a:solidFill>
              </a:defRPr>
            </a:pPr>
            <a:endParaRPr lang="ru-RU"/>
          </a:p>
        </c:txPr>
        <c:crossAx val="132032384"/>
        <c:crosses val="autoZero"/>
        <c:crossBetween val="midCat"/>
      </c:valAx>
      <c:spPr>
        <a:gradFill flip="none" rotWithShape="1">
          <a:gsLst>
            <a:gs pos="50000">
              <a:srgbClr val="CCFFCC"/>
            </a:gs>
            <a:gs pos="0">
              <a:srgbClr val="FFFFCC"/>
            </a:gs>
            <a:gs pos="100000">
              <a:srgbClr val="FFFFCC"/>
            </a:gs>
          </a:gsLst>
          <a:lin ang="2700000" scaled="1"/>
          <a:tileRect/>
        </a:gradFill>
      </c:spPr>
    </c:plotArea>
    <c:plotVisOnly val="1"/>
    <c:dispBlanksAs val="gap"/>
    <c:showDLblsOverMax val="0"/>
  </c:chart>
  <c:spPr>
    <a:solidFill>
      <a:srgbClr val="FFFFCC"/>
    </a:solidFill>
    <a:ln w="28575">
      <a:solidFill>
        <a:srgbClr val="00B050"/>
      </a:solidFill>
    </a:ln>
  </c:spPr>
  <c:txPr>
    <a:bodyPr/>
    <a:lstStyle/>
    <a:p>
      <a:pPr>
        <a:defRPr>
          <a:latin typeface="+mj-lt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uk-UA" sz="1800" b="1" i="0" baseline="0">
                <a:effectLst/>
              </a:rPr>
              <a:t>Ефективність використання коштів державного бюджету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uk-UA" sz="1800" b="1" i="0" u="sng" baseline="0">
                <a:effectLst/>
              </a:rPr>
              <a:t>окружними адміністративними судами</a:t>
            </a:r>
            <a:r>
              <a:rPr lang="uk-UA" sz="1800" b="1" i="0" baseline="0">
                <a:effectLst/>
              </a:rPr>
              <a:t> </a:t>
            </a:r>
            <a:r>
              <a:rPr lang="uk-UA" sz="1800" b="1" i="0" u="none" strike="noStrike" baseline="0">
                <a:effectLst/>
              </a:rPr>
              <a:t>за 2019 рік</a:t>
            </a:r>
            <a:endParaRPr lang="uk-UA">
              <a:effectLst/>
            </a:endParaRPr>
          </a:p>
        </c:rich>
      </c:tx>
      <c:layout>
        <c:manualLayout>
          <c:xMode val="edge"/>
          <c:yMode val="edge"/>
          <c:x val="0.160252769129762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10984848484849"/>
          <c:y val="0.13063580246913581"/>
          <c:w val="0.86444191919191904"/>
          <c:h val="0.7695706521739130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tx>
                <c:strRef>
                  <c:f>'графіки '!$C$90</c:f>
                  <c:strCache>
                    <c:ptCount val="1"/>
                    <c:pt idx="0">
                      <c:v>Вінницький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strRef>
                  <c:f>'графіки '!$C$91</c:f>
                  <c:strCache>
                    <c:ptCount val="1"/>
                    <c:pt idx="0">
                      <c:v>Волинський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'графіки '!$C$92</c:f>
                  <c:strCache>
                    <c:ptCount val="1"/>
                    <c:pt idx="0">
                      <c:v>Дніпропетровський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'графіки '!$C$93</c:f>
                  <c:strCache>
                    <c:ptCount val="1"/>
                    <c:pt idx="0">
                      <c:v>Донецький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'графіки '!$C$94</c:f>
                  <c:strCache>
                    <c:ptCount val="1"/>
                    <c:pt idx="0">
                      <c:v>Житомирський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strRef>
                  <c:f>'графіки '!$C$95</c:f>
                  <c:strCache>
                    <c:ptCount val="1"/>
                    <c:pt idx="0">
                      <c:v>Закарпатський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strRef>
                  <c:f>'графіки '!$C$96</c:f>
                  <c:strCache>
                    <c:ptCount val="1"/>
                    <c:pt idx="0">
                      <c:v>Запорізький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strRef>
                  <c:f>'графіки '!$C$97</c:f>
                  <c:strCache>
                    <c:ptCount val="1"/>
                    <c:pt idx="0">
                      <c:v>Івано-Франківський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'графіки '!$C$98</c:f>
                  <c:strCache>
                    <c:ptCount val="1"/>
                    <c:pt idx="0">
                      <c:v>Київський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'графіки '!$C$99</c:f>
                  <c:strCache>
                    <c:ptCount val="1"/>
                    <c:pt idx="0">
                      <c:v>Кіровоградський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'графіки '!$C$100</c:f>
                  <c:strCache>
                    <c:ptCount val="1"/>
                    <c:pt idx="0">
                      <c:v>Луганський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tx>
                <c:strRef>
                  <c:f>'графіки '!$C$101</c:f>
                  <c:strCache>
                    <c:ptCount val="1"/>
                    <c:pt idx="0">
                      <c:v>Львівський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tx>
                <c:strRef>
                  <c:f>'графіки '!$C$102</c:f>
                  <c:strCache>
                    <c:ptCount val="1"/>
                    <c:pt idx="0">
                      <c:v>Миколаївський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tx>
                <c:strRef>
                  <c:f>'графіки '!$C$103</c:f>
                  <c:strCache>
                    <c:ptCount val="1"/>
                    <c:pt idx="0">
                      <c:v>Одеський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tx>
                <c:strRef>
                  <c:f>'графіки '!$C$104</c:f>
                  <c:strCache>
                    <c:ptCount val="1"/>
                    <c:pt idx="0">
                      <c:v>Окружний адміністративний суд міста Києва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tx>
                <c:strRef>
                  <c:f>'графіки '!$C$105</c:f>
                  <c:strCache>
                    <c:ptCount val="1"/>
                    <c:pt idx="0">
                      <c:v>Полтавський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tx>
                <c:strRef>
                  <c:f>'графіки '!$C$106</c:f>
                  <c:strCache>
                    <c:ptCount val="1"/>
                    <c:pt idx="0">
                      <c:v>Рівненський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tx>
                <c:strRef>
                  <c:f>'графіки '!$C$107</c:f>
                  <c:strCache>
                    <c:ptCount val="1"/>
                    <c:pt idx="0">
                      <c:v>Сумський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tx>
                <c:strRef>
                  <c:f>'графіки '!$C$108</c:f>
                  <c:strCache>
                    <c:ptCount val="1"/>
                    <c:pt idx="0">
                      <c:v>Тернопільський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tx>
                <c:strRef>
                  <c:f>'графіки '!$C$109</c:f>
                  <c:strCache>
                    <c:ptCount val="1"/>
                    <c:pt idx="0">
                      <c:v>Харківський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tx>
                <c:strRef>
                  <c:f>'графіки '!$C$110</c:f>
                  <c:strCache>
                    <c:ptCount val="1"/>
                    <c:pt idx="0">
                      <c:v>Херсонський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tx>
                <c:strRef>
                  <c:f>'графіки '!$C$111</c:f>
                  <c:strCache>
                    <c:ptCount val="1"/>
                    <c:pt idx="0">
                      <c:v>Хмельницький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tx>
                <c:strRef>
                  <c:f>'графіки '!$C$112</c:f>
                  <c:strCache>
                    <c:ptCount val="1"/>
                    <c:pt idx="0">
                      <c:v>Черкаський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tx>
                <c:strRef>
                  <c:f>'графіки '!$C$113</c:f>
                  <c:strCache>
                    <c:ptCount val="1"/>
                    <c:pt idx="0">
                      <c:v>Чернівецький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tx>
                <c:strRef>
                  <c:f>'графіки '!$C$114</c:f>
                  <c:strCache>
                    <c:ptCount val="1"/>
                    <c:pt idx="0">
                      <c:v>Чернігівський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'графіки '!$F$90:$F$114</c:f>
              <c:numCache>
                <c:formatCode>#,##0.0_ ;[Red]\-#,##0.0\ </c:formatCode>
                <c:ptCount val="25"/>
                <c:pt idx="0">
                  <c:v>6164.2</c:v>
                </c:pt>
                <c:pt idx="1">
                  <c:v>4358.3999999999996</c:v>
                </c:pt>
                <c:pt idx="2">
                  <c:v>13182.8</c:v>
                </c:pt>
                <c:pt idx="3">
                  <c:v>17377.2</c:v>
                </c:pt>
                <c:pt idx="4">
                  <c:v>9109.2000000000007</c:v>
                </c:pt>
                <c:pt idx="5">
                  <c:v>2021.2</c:v>
                </c:pt>
                <c:pt idx="6">
                  <c:v>8878.2000000000007</c:v>
                </c:pt>
                <c:pt idx="7">
                  <c:v>3069.1</c:v>
                </c:pt>
                <c:pt idx="8">
                  <c:v>6221</c:v>
                </c:pt>
                <c:pt idx="9">
                  <c:v>3860.1</c:v>
                </c:pt>
                <c:pt idx="10">
                  <c:v>5620.4</c:v>
                </c:pt>
                <c:pt idx="11">
                  <c:v>8043.3</c:v>
                </c:pt>
                <c:pt idx="12">
                  <c:v>6761.2</c:v>
                </c:pt>
                <c:pt idx="13">
                  <c:v>8177.8</c:v>
                </c:pt>
                <c:pt idx="14">
                  <c:v>20096.400000000001</c:v>
                </c:pt>
                <c:pt idx="15">
                  <c:v>5625.4</c:v>
                </c:pt>
                <c:pt idx="16">
                  <c:v>4744.2</c:v>
                </c:pt>
                <c:pt idx="17">
                  <c:v>5740.5</c:v>
                </c:pt>
                <c:pt idx="18">
                  <c:v>3110.9</c:v>
                </c:pt>
                <c:pt idx="19">
                  <c:v>15530.9</c:v>
                </c:pt>
                <c:pt idx="20">
                  <c:v>2996.5</c:v>
                </c:pt>
                <c:pt idx="21">
                  <c:v>4997.6000000000004</c:v>
                </c:pt>
                <c:pt idx="22">
                  <c:v>4180</c:v>
                </c:pt>
                <c:pt idx="23">
                  <c:v>1793.6</c:v>
                </c:pt>
                <c:pt idx="24">
                  <c:v>5536.5</c:v>
                </c:pt>
              </c:numCache>
            </c:numRef>
          </c:xVal>
          <c:yVal>
            <c:numRef>
              <c:f>'графіки '!$E$90:$E$114</c:f>
              <c:numCache>
                <c:formatCode>#,##0.0_ ;[Red]\-#,##0.0\ </c:formatCode>
                <c:ptCount val="25"/>
                <c:pt idx="0">
                  <c:v>43280.4</c:v>
                </c:pt>
                <c:pt idx="1">
                  <c:v>31341.3</c:v>
                </c:pt>
                <c:pt idx="2">
                  <c:v>95313.1</c:v>
                </c:pt>
                <c:pt idx="3">
                  <c:v>84737.5</c:v>
                </c:pt>
                <c:pt idx="4">
                  <c:v>38487.9</c:v>
                </c:pt>
                <c:pt idx="5">
                  <c:v>28054.5</c:v>
                </c:pt>
                <c:pt idx="6">
                  <c:v>43360.2</c:v>
                </c:pt>
                <c:pt idx="7">
                  <c:v>37161.5</c:v>
                </c:pt>
                <c:pt idx="8">
                  <c:v>44295.8</c:v>
                </c:pt>
                <c:pt idx="9">
                  <c:v>27228.1</c:v>
                </c:pt>
                <c:pt idx="10">
                  <c:v>35419.1</c:v>
                </c:pt>
                <c:pt idx="11">
                  <c:v>65607.399999999994</c:v>
                </c:pt>
                <c:pt idx="12">
                  <c:v>27410.5</c:v>
                </c:pt>
                <c:pt idx="13">
                  <c:v>67962.8</c:v>
                </c:pt>
                <c:pt idx="14">
                  <c:v>93602.5</c:v>
                </c:pt>
                <c:pt idx="15">
                  <c:v>35587.699999999997</c:v>
                </c:pt>
                <c:pt idx="16">
                  <c:v>28016.1</c:v>
                </c:pt>
                <c:pt idx="17">
                  <c:v>32022.6</c:v>
                </c:pt>
                <c:pt idx="18">
                  <c:v>26166.9</c:v>
                </c:pt>
                <c:pt idx="19">
                  <c:v>82945.899999999994</c:v>
                </c:pt>
                <c:pt idx="20">
                  <c:v>29659.599999999999</c:v>
                </c:pt>
                <c:pt idx="21">
                  <c:v>35270.6</c:v>
                </c:pt>
                <c:pt idx="22">
                  <c:v>30139.599999999999</c:v>
                </c:pt>
                <c:pt idx="23">
                  <c:v>18503.099999999999</c:v>
                </c:pt>
                <c:pt idx="24">
                  <c:v>29457.5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5491200"/>
        <c:axId val="85922560"/>
      </c:scatterChart>
      <c:valAx>
        <c:axId val="5549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r>
                  <a:rPr lang="uk-UA" sz="1400">
                    <a:solidFill>
                      <a:sysClr val="windowText" lastClr="000000"/>
                    </a:solidFill>
                  </a:rPr>
                  <a:t>Кількість розглянутих справ</a:t>
                </a:r>
              </a:p>
            </c:rich>
          </c:tx>
          <c:layout>
            <c:manualLayout>
              <c:xMode val="edge"/>
              <c:yMode val="edge"/>
              <c:x val="0.39111626683501677"/>
              <c:y val="0.93740982286634456"/>
            </c:manualLayout>
          </c:layout>
          <c:overlay val="0"/>
        </c:title>
        <c:numFmt formatCode="#,##0.0_ ;[Red]\-#,##0.0\ 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ru-RU"/>
          </a:p>
        </c:txPr>
        <c:crossAx val="85922560"/>
        <c:crosses val="autoZero"/>
        <c:crossBetween val="midCat"/>
      </c:valAx>
      <c:valAx>
        <c:axId val="8592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50000"/>
                </a:schemeClr>
              </a:solidFill>
              <a:prstDash val="solid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r>
                  <a:rPr lang="uk-UA" sz="1400">
                    <a:solidFill>
                      <a:sysClr val="windowText" lastClr="000000"/>
                    </a:solidFill>
                  </a:rPr>
                  <a:t>Видатки</a:t>
                </a:r>
                <a:r>
                  <a:rPr lang="uk-UA" sz="1400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uk-UA" sz="1400">
                    <a:solidFill>
                      <a:sysClr val="windowText" lastClr="000000"/>
                    </a:solidFill>
                  </a:rPr>
                  <a:t>державного бюджету , тис.грн</a:t>
                </a:r>
              </a:p>
            </c:rich>
          </c:tx>
          <c:layout>
            <c:manualLayout>
              <c:xMode val="edge"/>
              <c:yMode val="edge"/>
              <c:x val="1.1112794612794612E-2"/>
              <c:y val="0.14399174718196456"/>
            </c:manualLayout>
          </c:layout>
          <c:overlay val="0"/>
        </c:title>
        <c:numFmt formatCode="#,##0.0_ ;[Red]\-#,##0.0\ " sourceLinked="1"/>
        <c:majorTickMark val="none"/>
        <c:minorTickMark val="none"/>
        <c:tickLblPos val="nextTo"/>
        <c:txPr>
          <a:bodyPr/>
          <a:lstStyle/>
          <a:p>
            <a:pPr>
              <a:defRPr i="0">
                <a:solidFill>
                  <a:sysClr val="windowText" lastClr="000000"/>
                </a:solidFill>
              </a:defRPr>
            </a:pPr>
            <a:endParaRPr lang="ru-RU"/>
          </a:p>
        </c:txPr>
        <c:crossAx val="55491200"/>
        <c:crosses val="autoZero"/>
        <c:crossBetween val="midCat"/>
      </c:valAx>
      <c:spPr>
        <a:gradFill flip="none" rotWithShape="1">
          <a:gsLst>
            <a:gs pos="50000">
              <a:schemeClr val="accent4">
                <a:lumMod val="40000"/>
                <a:lumOff val="60000"/>
              </a:schemeClr>
            </a:gs>
            <a:gs pos="0">
              <a:srgbClr val="FFFFCC"/>
            </a:gs>
            <a:gs pos="100000">
              <a:srgbClr val="FFFFCC"/>
            </a:gs>
          </a:gsLst>
          <a:lin ang="2700000" scaled="1"/>
          <a:tileRect/>
        </a:gradFill>
      </c:spPr>
    </c:plotArea>
    <c:plotVisOnly val="1"/>
    <c:dispBlanksAs val="gap"/>
    <c:showDLblsOverMax val="0"/>
  </c:chart>
  <c:spPr>
    <a:solidFill>
      <a:srgbClr val="FFFFCC"/>
    </a:solidFill>
    <a:ln w="28575">
      <a:solidFill>
        <a:srgbClr val="7030A0"/>
      </a:solidFill>
    </a:ln>
  </c:spPr>
  <c:txPr>
    <a:bodyPr/>
    <a:lstStyle/>
    <a:p>
      <a:pPr>
        <a:defRPr>
          <a:latin typeface="+mj-lt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uk-UA" sz="1800" b="1" i="0" baseline="0">
                <a:effectLst/>
              </a:rPr>
              <a:t>Ефективність використання коштів державного бюджету</a:t>
            </a:r>
          </a:p>
          <a:p>
            <a:pPr>
              <a:defRPr/>
            </a:pPr>
            <a:r>
              <a:rPr lang="uk-UA" sz="1800" b="1" i="0" u="sng" baseline="0">
                <a:effectLst/>
              </a:rPr>
              <a:t>апеляційними адміністративними судами</a:t>
            </a:r>
            <a:r>
              <a:rPr lang="uk-UA" sz="1800" b="1" i="0" baseline="0">
                <a:effectLst/>
              </a:rPr>
              <a:t> </a:t>
            </a:r>
            <a:r>
              <a:rPr lang="uk-UA" sz="1800" b="1" i="0" u="none" strike="noStrike" baseline="0">
                <a:effectLst/>
              </a:rPr>
              <a:t>за 2019 рік</a:t>
            </a:r>
            <a:endParaRPr lang="uk-UA">
              <a:effectLst/>
            </a:endParaRPr>
          </a:p>
        </c:rich>
      </c:tx>
      <c:layout>
        <c:manualLayout>
          <c:xMode val="edge"/>
          <c:yMode val="edge"/>
          <c:x val="0.160252769129762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10984848484849"/>
          <c:y val="0.13063580246913581"/>
          <c:w val="0.86444191919191904"/>
          <c:h val="0.7695706521739130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tx>
                <c:strRef>
                  <c:f>'графіки '!$C$118</c:f>
                  <c:strCache>
                    <c:ptCount val="1"/>
                    <c:pt idx="0">
                      <c:v>Перший апеляційний адміністративний суд (м. Донецьк)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strRef>
                  <c:f>'графіки '!$C$119</c:f>
                  <c:strCache>
                    <c:ptCount val="1"/>
                    <c:pt idx="0">
                      <c:v>Другий апеляційний адміністративний суд (м. Харків)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'графіки '!$C$120</c:f>
                  <c:strCache>
                    <c:ptCount val="1"/>
                    <c:pt idx="0">
                      <c:v>Третій апеляційний адміністративний суд (м. Дніпро)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'графіки '!$C$121</c:f>
                  <c:strCache>
                    <c:ptCount val="1"/>
                    <c:pt idx="0">
                      <c:v>П'ятий апеляційний адміністративний суд (м. Одеса)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'графіки '!$C$122</c:f>
                  <c:strCache>
                    <c:ptCount val="1"/>
                    <c:pt idx="0">
                      <c:v>Шостий апеляційний адміністративний суд (м. Київ)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strRef>
                  <c:f>'графіки '!$C$123</c:f>
                  <c:strCache>
                    <c:ptCount val="1"/>
                    <c:pt idx="0">
                      <c:v>Сьомий апеляційний адміністративний суд (м. Вінниця)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strRef>
                  <c:f>'графіки '!$C$124</c:f>
                  <c:strCache>
                    <c:ptCount val="1"/>
                    <c:pt idx="0">
                      <c:v>Восьмий апеляційний адміністративний суд (м. Львів)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strRef>
                  <c:f>'графіки 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'графіки '!$F$118:$F$125</c:f>
              <c:numCache>
                <c:formatCode>#,##0.0_ ;[Red]\-#,##0.0\ </c:formatCode>
                <c:ptCount val="8"/>
                <c:pt idx="0">
                  <c:v>5502</c:v>
                </c:pt>
                <c:pt idx="1">
                  <c:v>9453.7999999999993</c:v>
                </c:pt>
                <c:pt idx="2">
                  <c:v>8677.2999999999993</c:v>
                </c:pt>
                <c:pt idx="3">
                  <c:v>7493.1</c:v>
                </c:pt>
                <c:pt idx="4">
                  <c:v>17340.900000000001</c:v>
                </c:pt>
                <c:pt idx="5">
                  <c:v>6648</c:v>
                </c:pt>
                <c:pt idx="6">
                  <c:v>10493.9</c:v>
                </c:pt>
              </c:numCache>
            </c:numRef>
          </c:xVal>
          <c:yVal>
            <c:numRef>
              <c:f>'графіки '!$E$118:$E$124</c:f>
              <c:numCache>
                <c:formatCode>#,##0.0_ ;[Red]\-#,##0.0\ </c:formatCode>
                <c:ptCount val="7"/>
                <c:pt idx="0">
                  <c:v>50779.7</c:v>
                </c:pt>
                <c:pt idx="1">
                  <c:v>125604.8</c:v>
                </c:pt>
                <c:pt idx="2">
                  <c:v>103853.9</c:v>
                </c:pt>
                <c:pt idx="3">
                  <c:v>107747.7</c:v>
                </c:pt>
                <c:pt idx="4">
                  <c:v>156294.5</c:v>
                </c:pt>
                <c:pt idx="5">
                  <c:v>96048.9</c:v>
                </c:pt>
                <c:pt idx="6">
                  <c:v>145565.5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5967616"/>
        <c:axId val="85969536"/>
      </c:scatterChart>
      <c:valAx>
        <c:axId val="8596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r>
                  <a:rPr lang="uk-UA" sz="1400">
                    <a:solidFill>
                      <a:sysClr val="windowText" lastClr="000000"/>
                    </a:solidFill>
                  </a:rPr>
                  <a:t>Кількість розглянутих справ</a:t>
                </a:r>
              </a:p>
            </c:rich>
          </c:tx>
          <c:layout>
            <c:manualLayout>
              <c:xMode val="edge"/>
              <c:yMode val="edge"/>
              <c:x val="0.39111626683501677"/>
              <c:y val="0.93740982286634456"/>
            </c:manualLayout>
          </c:layout>
          <c:overlay val="0"/>
        </c:title>
        <c:numFmt formatCode="#,##0.0_ ;[Red]\-#,##0.0\ 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ru-RU"/>
          </a:p>
        </c:txPr>
        <c:crossAx val="85969536"/>
        <c:crosses val="autoZero"/>
        <c:crossBetween val="midCat"/>
      </c:valAx>
      <c:valAx>
        <c:axId val="8596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50000"/>
                </a:schemeClr>
              </a:solidFill>
              <a:prstDash val="solid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r>
                  <a:rPr lang="uk-UA" sz="1400">
                    <a:solidFill>
                      <a:sysClr val="windowText" lastClr="000000"/>
                    </a:solidFill>
                  </a:rPr>
                  <a:t>Видатки</a:t>
                </a:r>
                <a:r>
                  <a:rPr lang="uk-UA" sz="1400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uk-UA" sz="1400">
                    <a:solidFill>
                      <a:sysClr val="windowText" lastClr="000000"/>
                    </a:solidFill>
                  </a:rPr>
                  <a:t>державного бюджету , тис.грн</a:t>
                </a:r>
              </a:p>
            </c:rich>
          </c:tx>
          <c:layout>
            <c:manualLayout>
              <c:xMode val="edge"/>
              <c:yMode val="edge"/>
              <c:x val="1.1112794612794612E-2"/>
              <c:y val="0.14399174718196456"/>
            </c:manualLayout>
          </c:layout>
          <c:overlay val="0"/>
        </c:title>
        <c:numFmt formatCode="#,##0.0_ ;[Red]\-#,##0.0\ " sourceLinked="1"/>
        <c:majorTickMark val="none"/>
        <c:minorTickMark val="none"/>
        <c:tickLblPos val="nextTo"/>
        <c:txPr>
          <a:bodyPr/>
          <a:lstStyle/>
          <a:p>
            <a:pPr>
              <a:defRPr i="0">
                <a:solidFill>
                  <a:sysClr val="windowText" lastClr="000000"/>
                </a:solidFill>
              </a:defRPr>
            </a:pPr>
            <a:endParaRPr lang="ru-RU"/>
          </a:p>
        </c:txPr>
        <c:crossAx val="85967616"/>
        <c:crosses val="autoZero"/>
        <c:crossBetween val="midCat"/>
      </c:valAx>
      <c:spPr>
        <a:gradFill flip="none" rotWithShape="1">
          <a:gsLst>
            <a:gs pos="50000">
              <a:schemeClr val="accent4">
                <a:lumMod val="40000"/>
                <a:lumOff val="60000"/>
              </a:schemeClr>
            </a:gs>
            <a:gs pos="0">
              <a:srgbClr val="FFFFCC"/>
            </a:gs>
            <a:gs pos="100000">
              <a:srgbClr val="FFFFCC"/>
            </a:gs>
          </a:gsLst>
          <a:lin ang="2700000" scaled="1"/>
          <a:tileRect/>
        </a:gradFill>
      </c:spPr>
    </c:plotArea>
    <c:plotVisOnly val="1"/>
    <c:dispBlanksAs val="gap"/>
    <c:showDLblsOverMax val="0"/>
  </c:chart>
  <c:spPr>
    <a:solidFill>
      <a:srgbClr val="FFFFCC"/>
    </a:solidFill>
    <a:ln w="28575">
      <a:solidFill>
        <a:srgbClr val="7030A0"/>
      </a:solidFill>
    </a:ln>
  </c:spPr>
  <c:txPr>
    <a:bodyPr/>
    <a:lstStyle/>
    <a:p>
      <a:pPr>
        <a:defRPr>
          <a:latin typeface="+mj-lt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800" b="1" i="0" baseline="0">
                <a:effectLst/>
              </a:rPr>
              <a:t>Ефективність використання трудових ресурсів</a:t>
            </a:r>
          </a:p>
          <a:p>
            <a:pPr>
              <a:defRPr/>
            </a:pPr>
            <a:r>
              <a:rPr lang="uk-UA" sz="1800" b="1" i="0" baseline="0">
                <a:effectLst/>
              </a:rPr>
              <a:t>у </a:t>
            </a:r>
            <a:r>
              <a:rPr lang="uk-UA" sz="1800" b="1" i="0" u="sng" baseline="0">
                <a:effectLst/>
              </a:rPr>
              <a:t>апеляційних загальних судах</a:t>
            </a:r>
            <a:r>
              <a:rPr lang="uk-UA" sz="1800" b="1" i="0" baseline="0">
                <a:effectLst/>
              </a:rPr>
              <a:t> </a:t>
            </a:r>
            <a:r>
              <a:rPr lang="uk-UA" sz="1800" b="1" i="0" u="none" strike="noStrike" baseline="0">
                <a:effectLst/>
              </a:rPr>
              <a:t>за 2019 рік</a:t>
            </a:r>
            <a:endParaRPr lang="uk-UA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047979797979797E-2"/>
          <c:y val="0.14420427350427351"/>
          <c:w val="0.89250378787878792"/>
          <c:h val="0.7560023504273504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tx>
                <c:strRef>
                  <c:f>'графіки '!$C$9</c:f>
                  <c:strCache>
                    <c:ptCount val="1"/>
                    <c:pt idx="0">
                      <c:v>Вінницький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strRef>
                  <c:f>'графіки '!$C$10</c:f>
                  <c:strCache>
                    <c:ptCount val="1"/>
                    <c:pt idx="0">
                      <c:v>Волинський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'графіки '!$C$11</c:f>
                  <c:strCache>
                    <c:ptCount val="1"/>
                    <c:pt idx="0">
                      <c:v>Дніпровський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'графіки '!$C$12</c:f>
                  <c:strCache>
                    <c:ptCount val="1"/>
                    <c:pt idx="0">
                      <c:v>Донецький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'графіки '!$C$13</c:f>
                  <c:strCache>
                    <c:ptCount val="1"/>
                    <c:pt idx="0">
                      <c:v>Житомирський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strRef>
                  <c:f>'графіки '!$C$14</c:f>
                  <c:strCache>
                    <c:ptCount val="1"/>
                    <c:pt idx="0">
                      <c:v>Закарпатський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strRef>
                  <c:f>'графіки '!$C$15</c:f>
                  <c:strCache>
                    <c:ptCount val="1"/>
                    <c:pt idx="0">
                      <c:v>Запорізький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strRef>
                  <c:f>'графіки '!$C$16</c:f>
                  <c:strCache>
                    <c:ptCount val="1"/>
                    <c:pt idx="0">
                      <c:v>Івано-Франківський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'графіки '!$C$17</c:f>
                  <c:strCache>
                    <c:ptCount val="1"/>
                    <c:pt idx="0">
                      <c:v>Кропивницький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'графіки '!$C$18</c:f>
                  <c:strCache>
                    <c:ptCount val="1"/>
                    <c:pt idx="0">
                      <c:v>Луганський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'графіки '!$C$19</c:f>
                  <c:strCache>
                    <c:ptCount val="1"/>
                    <c:pt idx="0">
                      <c:v>Львівський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tx>
                <c:strRef>
                  <c:f>'графіки '!$C$20</c:f>
                  <c:strCache>
                    <c:ptCount val="1"/>
                    <c:pt idx="0">
                      <c:v>Миколаївський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tx>
                <c:strRef>
                  <c:f>'графіки '!$C$21</c:f>
                  <c:strCache>
                    <c:ptCount val="1"/>
                    <c:pt idx="0">
                      <c:v>Одеський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tx>
                <c:strRef>
                  <c:f>'графіки '!$C$22</c:f>
                  <c:strCache>
                    <c:ptCount val="1"/>
                    <c:pt idx="0">
                      <c:v>Полтавський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tx>
                <c:strRef>
                  <c:f>'графіки '!$C$23</c:f>
                  <c:strCache>
                    <c:ptCount val="1"/>
                    <c:pt idx="0">
                      <c:v>Рівненський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tx>
                <c:strRef>
                  <c:f>'графіки '!$C$24</c:f>
                  <c:strCache>
                    <c:ptCount val="1"/>
                    <c:pt idx="0">
                      <c:v>Сумський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tx>
                <c:strRef>
                  <c:f>'графіки '!$C$25</c:f>
                  <c:strCache>
                    <c:ptCount val="1"/>
                    <c:pt idx="0">
                      <c:v>Тернопільський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tx>
                <c:strRef>
                  <c:f>'графіки '!$C$26</c:f>
                  <c:strCache>
                    <c:ptCount val="1"/>
                    <c:pt idx="0">
                      <c:v>Харківський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tx>
                <c:strRef>
                  <c:f>'графіки '!$C$27</c:f>
                  <c:strCache>
                    <c:ptCount val="1"/>
                    <c:pt idx="0">
                      <c:v>Херсонський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tx>
                <c:strRef>
                  <c:f>'графіки '!$C$28</c:f>
                  <c:strCache>
                    <c:ptCount val="1"/>
                    <c:pt idx="0">
                      <c:v>Хмельницький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tx>
                <c:strRef>
                  <c:f>'графіки '!$C$29</c:f>
                  <c:strCache>
                    <c:ptCount val="1"/>
                    <c:pt idx="0">
                      <c:v>Черкаський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tx>
                <c:strRef>
                  <c:f>'графіки '!$C$30</c:f>
                  <c:strCache>
                    <c:ptCount val="1"/>
                    <c:pt idx="0">
                      <c:v>Чернівецький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tx>
                <c:strRef>
                  <c:f>'графіки '!$C$31</c:f>
                  <c:strCache>
                    <c:ptCount val="1"/>
                    <c:pt idx="0">
                      <c:v>Чернігівський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tx>
                <c:strRef>
                  <c:f>'графіки '!$C$32</c:f>
                  <c:strCache>
                    <c:ptCount val="1"/>
                    <c:pt idx="0">
                      <c:v>Київський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tx>
                <c:strRef>
                  <c:f>'графіки 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'графіки '!$F$9:$F$32</c:f>
              <c:numCache>
                <c:formatCode>#,##0_ ;[Red]\-#,##0\ </c:formatCode>
                <c:ptCount val="24"/>
                <c:pt idx="0">
                  <c:v>11132</c:v>
                </c:pt>
                <c:pt idx="1">
                  <c:v>4510</c:v>
                </c:pt>
                <c:pt idx="2">
                  <c:v>22228</c:v>
                </c:pt>
                <c:pt idx="3">
                  <c:v>10907</c:v>
                </c:pt>
                <c:pt idx="4">
                  <c:v>8190</c:v>
                </c:pt>
                <c:pt idx="5">
                  <c:v>4506</c:v>
                </c:pt>
                <c:pt idx="6">
                  <c:v>12506</c:v>
                </c:pt>
                <c:pt idx="7">
                  <c:v>5263</c:v>
                </c:pt>
                <c:pt idx="8">
                  <c:v>7961</c:v>
                </c:pt>
                <c:pt idx="9">
                  <c:v>3674</c:v>
                </c:pt>
                <c:pt idx="10">
                  <c:v>12911</c:v>
                </c:pt>
                <c:pt idx="11">
                  <c:v>8024</c:v>
                </c:pt>
                <c:pt idx="12">
                  <c:v>14541</c:v>
                </c:pt>
                <c:pt idx="13">
                  <c:v>8759</c:v>
                </c:pt>
                <c:pt idx="14">
                  <c:v>5054</c:v>
                </c:pt>
                <c:pt idx="15">
                  <c:v>8148</c:v>
                </c:pt>
                <c:pt idx="16">
                  <c:v>4553</c:v>
                </c:pt>
                <c:pt idx="17">
                  <c:v>18290</c:v>
                </c:pt>
                <c:pt idx="18">
                  <c:v>6633</c:v>
                </c:pt>
                <c:pt idx="19">
                  <c:v>7826</c:v>
                </c:pt>
                <c:pt idx="20">
                  <c:v>4880</c:v>
                </c:pt>
                <c:pt idx="21">
                  <c:v>3814</c:v>
                </c:pt>
                <c:pt idx="22">
                  <c:v>5868</c:v>
                </c:pt>
                <c:pt idx="23">
                  <c:v>48490.2</c:v>
                </c:pt>
              </c:numCache>
            </c:numRef>
          </c:xVal>
          <c:yVal>
            <c:numRef>
              <c:f>'графіки '!$G$9:$G$32</c:f>
              <c:numCache>
                <c:formatCode>#,##0.0_ ;[Red]\-#,##0.0\ </c:formatCode>
                <c:ptCount val="24"/>
                <c:pt idx="0">
                  <c:v>27.6</c:v>
                </c:pt>
                <c:pt idx="1">
                  <c:v>13.8</c:v>
                </c:pt>
                <c:pt idx="2">
                  <c:v>26.4</c:v>
                </c:pt>
                <c:pt idx="3">
                  <c:v>46.1</c:v>
                </c:pt>
                <c:pt idx="4">
                  <c:v>18</c:v>
                </c:pt>
                <c:pt idx="5">
                  <c:v>11.3</c:v>
                </c:pt>
                <c:pt idx="6">
                  <c:v>17.3</c:v>
                </c:pt>
                <c:pt idx="7">
                  <c:v>16.5</c:v>
                </c:pt>
                <c:pt idx="8">
                  <c:v>22</c:v>
                </c:pt>
                <c:pt idx="9">
                  <c:v>18.2</c:v>
                </c:pt>
                <c:pt idx="10">
                  <c:v>27</c:v>
                </c:pt>
                <c:pt idx="11">
                  <c:v>24</c:v>
                </c:pt>
                <c:pt idx="12">
                  <c:v>24</c:v>
                </c:pt>
                <c:pt idx="13">
                  <c:v>28.4</c:v>
                </c:pt>
                <c:pt idx="14">
                  <c:v>12.9</c:v>
                </c:pt>
                <c:pt idx="15">
                  <c:v>11.6</c:v>
                </c:pt>
                <c:pt idx="16">
                  <c:v>19</c:v>
                </c:pt>
                <c:pt idx="17">
                  <c:v>24.8</c:v>
                </c:pt>
                <c:pt idx="18">
                  <c:v>24.3</c:v>
                </c:pt>
                <c:pt idx="19">
                  <c:v>18</c:v>
                </c:pt>
                <c:pt idx="20">
                  <c:v>16</c:v>
                </c:pt>
                <c:pt idx="21">
                  <c:v>17.899999999999999</c:v>
                </c:pt>
                <c:pt idx="22">
                  <c:v>20</c:v>
                </c:pt>
                <c:pt idx="23">
                  <c:v>106.3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22213120"/>
        <c:axId val="128524288"/>
      </c:scatterChart>
      <c:valAx>
        <c:axId val="122213120"/>
        <c:scaling>
          <c:orientation val="minMax"/>
          <c:max val="20000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r>
                  <a:rPr lang="uk-UA" sz="1400">
                    <a:solidFill>
                      <a:sysClr val="windowText" lastClr="000000"/>
                    </a:solidFill>
                  </a:rPr>
                  <a:t>Кількість розглянутих справ</a:t>
                </a:r>
              </a:p>
            </c:rich>
          </c:tx>
          <c:layout>
            <c:manualLayout>
              <c:xMode val="edge"/>
              <c:yMode val="edge"/>
              <c:x val="0.39111626683501677"/>
              <c:y val="0.93740982286634456"/>
            </c:manualLayout>
          </c:layout>
          <c:overlay val="0"/>
        </c:title>
        <c:numFmt formatCode="#,##0_ ;[Red]\-#,##0\ 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ru-RU"/>
          </a:p>
        </c:txPr>
        <c:crossAx val="128524288"/>
        <c:crosses val="autoZero"/>
        <c:crossBetween val="midCat"/>
      </c:valAx>
      <c:valAx>
        <c:axId val="12852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50000"/>
                </a:schemeClr>
              </a:solidFill>
              <a:prstDash val="solid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r>
                  <a:rPr lang="uk-UA" sz="1400">
                    <a:solidFill>
                      <a:sysClr val="windowText" lastClr="000000"/>
                    </a:solidFill>
                  </a:rPr>
                  <a:t>Середньооблікова чисельність суддів</a:t>
                </a:r>
              </a:p>
            </c:rich>
          </c:tx>
          <c:layout>
            <c:manualLayout>
              <c:xMode val="edge"/>
              <c:yMode val="edge"/>
              <c:x val="1.1112794612794612E-2"/>
              <c:y val="0.19256260064412237"/>
            </c:manualLayout>
          </c:layout>
          <c:overlay val="0"/>
        </c:title>
        <c:numFmt formatCode="#,##0.0_ ;[Red]\-#,##0.0\ " sourceLinked="1"/>
        <c:majorTickMark val="none"/>
        <c:minorTickMark val="none"/>
        <c:tickLblPos val="nextTo"/>
        <c:txPr>
          <a:bodyPr/>
          <a:lstStyle/>
          <a:p>
            <a:pPr>
              <a:defRPr i="0">
                <a:solidFill>
                  <a:sysClr val="windowText" lastClr="000000"/>
                </a:solidFill>
              </a:defRPr>
            </a:pPr>
            <a:endParaRPr lang="ru-RU"/>
          </a:p>
        </c:txPr>
        <c:crossAx val="122213120"/>
        <c:crosses val="autoZero"/>
        <c:crossBetween val="midCat"/>
      </c:valAx>
      <c:spPr>
        <a:gradFill flip="none" rotWithShape="1">
          <a:gsLst>
            <a:gs pos="50000">
              <a:srgbClr val="CCFFCC"/>
            </a:gs>
            <a:gs pos="0">
              <a:srgbClr val="FFFFCC"/>
            </a:gs>
            <a:gs pos="100000">
              <a:srgbClr val="FFFFCC"/>
            </a:gs>
          </a:gsLst>
          <a:lin ang="2700000" scaled="1"/>
          <a:tileRect/>
        </a:gradFill>
      </c:spPr>
    </c:plotArea>
    <c:plotVisOnly val="1"/>
    <c:dispBlanksAs val="gap"/>
    <c:showDLblsOverMax val="0"/>
  </c:chart>
  <c:spPr>
    <a:solidFill>
      <a:srgbClr val="FFFFCC"/>
    </a:solidFill>
    <a:ln w="28575">
      <a:solidFill>
        <a:srgbClr val="00B050"/>
      </a:solidFill>
    </a:ln>
  </c:spPr>
  <c:txPr>
    <a:bodyPr/>
    <a:lstStyle/>
    <a:p>
      <a:pPr>
        <a:defRPr>
          <a:latin typeface="+mj-lt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800" b="1" i="0" baseline="0">
                <a:effectLst/>
              </a:rPr>
              <a:t>Ефективність використання коштів державного бюджету</a:t>
            </a:r>
          </a:p>
          <a:p>
            <a:pPr>
              <a:defRPr/>
            </a:pPr>
            <a:r>
              <a:rPr lang="uk-UA" sz="1800" b="1" i="0" u="sng" baseline="0">
                <a:effectLst/>
              </a:rPr>
              <a:t>апеляційними загальними судами</a:t>
            </a:r>
            <a:r>
              <a:rPr lang="uk-UA" sz="1800" b="1" i="0" baseline="0">
                <a:effectLst/>
              </a:rPr>
              <a:t> </a:t>
            </a:r>
            <a:r>
              <a:rPr lang="uk-UA" sz="1800" b="1" i="0" u="none" strike="noStrike" baseline="0">
                <a:effectLst/>
              </a:rPr>
              <a:t>за 2019 рік</a:t>
            </a:r>
            <a:endParaRPr lang="uk-UA">
              <a:effectLst/>
            </a:endParaRPr>
          </a:p>
        </c:rich>
      </c:tx>
      <c:layout>
        <c:manualLayout>
          <c:xMode val="edge"/>
          <c:yMode val="edge"/>
          <c:x val="0.15790676593988912"/>
          <c:y val="1.00858628564871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10984848484849"/>
          <c:y val="0.13063580246913581"/>
          <c:w val="0.86444191919191904"/>
          <c:h val="0.7695706521739130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tx>
                <c:strRef>
                  <c:f>'графіки '!$C$9</c:f>
                  <c:strCache>
                    <c:ptCount val="1"/>
                    <c:pt idx="0">
                      <c:v>Вінницький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strRef>
                  <c:f>'графіки '!$C$10</c:f>
                  <c:strCache>
                    <c:ptCount val="1"/>
                    <c:pt idx="0">
                      <c:v>Волинський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'графіки '!$C$11</c:f>
                  <c:strCache>
                    <c:ptCount val="1"/>
                    <c:pt idx="0">
                      <c:v>Дніпровський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'графіки '!$C$12</c:f>
                  <c:strCache>
                    <c:ptCount val="1"/>
                    <c:pt idx="0">
                      <c:v>Донецький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'графіки '!$C$13</c:f>
                  <c:strCache>
                    <c:ptCount val="1"/>
                    <c:pt idx="0">
                      <c:v>Житомирський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strRef>
                  <c:f>'графіки '!$C$14</c:f>
                  <c:strCache>
                    <c:ptCount val="1"/>
                    <c:pt idx="0">
                      <c:v>Закарпатський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strRef>
                  <c:f>'графіки '!$C$15</c:f>
                  <c:strCache>
                    <c:ptCount val="1"/>
                    <c:pt idx="0">
                      <c:v>Запорізький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strRef>
                  <c:f>'графіки '!$C$16</c:f>
                  <c:strCache>
                    <c:ptCount val="1"/>
                    <c:pt idx="0">
                      <c:v>Івано-Франківський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'графіки '!$C$17</c:f>
                  <c:strCache>
                    <c:ptCount val="1"/>
                    <c:pt idx="0">
                      <c:v>Кропивницький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'графіки '!$C$18</c:f>
                  <c:strCache>
                    <c:ptCount val="1"/>
                    <c:pt idx="0">
                      <c:v>Луганський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'графіки '!$C$19</c:f>
                  <c:strCache>
                    <c:ptCount val="1"/>
                    <c:pt idx="0">
                      <c:v>Львівський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tx>
                <c:strRef>
                  <c:f>'графіки '!$C$20</c:f>
                  <c:strCache>
                    <c:ptCount val="1"/>
                    <c:pt idx="0">
                      <c:v>Миколаївський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tx>
                <c:strRef>
                  <c:f>'графіки '!$C$21</c:f>
                  <c:strCache>
                    <c:ptCount val="1"/>
                    <c:pt idx="0">
                      <c:v>Одеський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tx>
                <c:strRef>
                  <c:f>'графіки '!$C$22</c:f>
                  <c:strCache>
                    <c:ptCount val="1"/>
                    <c:pt idx="0">
                      <c:v>Полтавський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tx>
                <c:strRef>
                  <c:f>'графіки '!$C$23</c:f>
                  <c:strCache>
                    <c:ptCount val="1"/>
                    <c:pt idx="0">
                      <c:v>Рівненський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tx>
                <c:strRef>
                  <c:f>'графіки '!$C$24</c:f>
                  <c:strCache>
                    <c:ptCount val="1"/>
                    <c:pt idx="0">
                      <c:v>Сумський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tx>
                <c:strRef>
                  <c:f>'графіки '!$C$25</c:f>
                  <c:strCache>
                    <c:ptCount val="1"/>
                    <c:pt idx="0">
                      <c:v>Тернопільський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tx>
                <c:strRef>
                  <c:f>'графіки '!$C$26</c:f>
                  <c:strCache>
                    <c:ptCount val="1"/>
                    <c:pt idx="0">
                      <c:v>Харківський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tx>
                <c:strRef>
                  <c:f>'графіки '!$C$27</c:f>
                  <c:strCache>
                    <c:ptCount val="1"/>
                    <c:pt idx="0">
                      <c:v>Херсонський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tx>
                <c:strRef>
                  <c:f>'графіки '!$C$28</c:f>
                  <c:strCache>
                    <c:ptCount val="1"/>
                    <c:pt idx="0">
                      <c:v>Хмельницький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tx>
                <c:strRef>
                  <c:f>'графіки '!$C$29</c:f>
                  <c:strCache>
                    <c:ptCount val="1"/>
                    <c:pt idx="0">
                      <c:v>Черкаський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tx>
                <c:strRef>
                  <c:f>'графіки '!$C$30</c:f>
                  <c:strCache>
                    <c:ptCount val="1"/>
                    <c:pt idx="0">
                      <c:v>Чернівецький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tx>
                <c:strRef>
                  <c:f>'графіки '!$C$31</c:f>
                  <c:strCache>
                    <c:ptCount val="1"/>
                    <c:pt idx="0">
                      <c:v>Чернігівський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tx>
                <c:strRef>
                  <c:f>'графіки '!$C$32</c:f>
                  <c:strCache>
                    <c:ptCount val="1"/>
                    <c:pt idx="0">
                      <c:v>Київський апеляційний суд в апеляційному окрузі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tx>
                <c:strRef>
                  <c:f>'графіки 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'графіки '!$F$9:$F$32</c:f>
              <c:numCache>
                <c:formatCode>#,##0_ ;[Red]\-#,##0\ </c:formatCode>
                <c:ptCount val="24"/>
                <c:pt idx="0">
                  <c:v>11132</c:v>
                </c:pt>
                <c:pt idx="1">
                  <c:v>4510</c:v>
                </c:pt>
                <c:pt idx="2">
                  <c:v>22228</c:v>
                </c:pt>
                <c:pt idx="3">
                  <c:v>10907</c:v>
                </c:pt>
                <c:pt idx="4">
                  <c:v>8190</c:v>
                </c:pt>
                <c:pt idx="5">
                  <c:v>4506</c:v>
                </c:pt>
                <c:pt idx="6">
                  <c:v>12506</c:v>
                </c:pt>
                <c:pt idx="7">
                  <c:v>5263</c:v>
                </c:pt>
                <c:pt idx="8">
                  <c:v>7961</c:v>
                </c:pt>
                <c:pt idx="9">
                  <c:v>3674</c:v>
                </c:pt>
                <c:pt idx="10">
                  <c:v>12911</c:v>
                </c:pt>
                <c:pt idx="11">
                  <c:v>8024</c:v>
                </c:pt>
                <c:pt idx="12">
                  <c:v>14541</c:v>
                </c:pt>
                <c:pt idx="13">
                  <c:v>8759</c:v>
                </c:pt>
                <c:pt idx="14">
                  <c:v>5054</c:v>
                </c:pt>
                <c:pt idx="15">
                  <c:v>8148</c:v>
                </c:pt>
                <c:pt idx="16">
                  <c:v>4553</c:v>
                </c:pt>
                <c:pt idx="17">
                  <c:v>18290</c:v>
                </c:pt>
                <c:pt idx="18">
                  <c:v>6633</c:v>
                </c:pt>
                <c:pt idx="19">
                  <c:v>7826</c:v>
                </c:pt>
                <c:pt idx="20">
                  <c:v>4880</c:v>
                </c:pt>
                <c:pt idx="21">
                  <c:v>3814</c:v>
                </c:pt>
                <c:pt idx="22">
                  <c:v>5868</c:v>
                </c:pt>
                <c:pt idx="23">
                  <c:v>48490.2</c:v>
                </c:pt>
              </c:numCache>
            </c:numRef>
          </c:xVal>
          <c:yVal>
            <c:numRef>
              <c:f>'графіки '!$E$9:$E$32</c:f>
              <c:numCache>
                <c:formatCode>#,##0.0_ ;[Red]\-#,##0.0\ </c:formatCode>
                <c:ptCount val="24"/>
                <c:pt idx="0">
                  <c:v>87985.2</c:v>
                </c:pt>
                <c:pt idx="1">
                  <c:v>60542.6</c:v>
                </c:pt>
                <c:pt idx="2">
                  <c:v>129987.3</c:v>
                </c:pt>
                <c:pt idx="3">
                  <c:v>150222.79999999999</c:v>
                </c:pt>
                <c:pt idx="4">
                  <c:v>82017.3</c:v>
                </c:pt>
                <c:pt idx="5">
                  <c:v>54697.5</c:v>
                </c:pt>
                <c:pt idx="6">
                  <c:v>82790.8</c:v>
                </c:pt>
                <c:pt idx="7">
                  <c:v>67814.899999999994</c:v>
                </c:pt>
                <c:pt idx="8">
                  <c:v>78355.7</c:v>
                </c:pt>
                <c:pt idx="9">
                  <c:v>63633.1</c:v>
                </c:pt>
                <c:pt idx="10">
                  <c:v>111077.5</c:v>
                </c:pt>
                <c:pt idx="11">
                  <c:v>91282.3</c:v>
                </c:pt>
                <c:pt idx="12">
                  <c:v>118394.6</c:v>
                </c:pt>
                <c:pt idx="13">
                  <c:v>101374.1</c:v>
                </c:pt>
                <c:pt idx="14">
                  <c:v>53735</c:v>
                </c:pt>
                <c:pt idx="15">
                  <c:v>52734.8</c:v>
                </c:pt>
                <c:pt idx="16">
                  <c:v>64967.6</c:v>
                </c:pt>
                <c:pt idx="17">
                  <c:v>150894.6</c:v>
                </c:pt>
                <c:pt idx="18">
                  <c:v>88504.4</c:v>
                </c:pt>
                <c:pt idx="19">
                  <c:v>78149.2</c:v>
                </c:pt>
                <c:pt idx="20">
                  <c:v>79085.899999999994</c:v>
                </c:pt>
                <c:pt idx="21">
                  <c:v>74479.100000000006</c:v>
                </c:pt>
                <c:pt idx="22">
                  <c:v>80629.2</c:v>
                </c:pt>
                <c:pt idx="23">
                  <c:v>494430.9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28540032"/>
        <c:axId val="128576128"/>
      </c:scatterChart>
      <c:valAx>
        <c:axId val="12854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r>
                  <a:rPr lang="uk-UA" sz="1400">
                    <a:solidFill>
                      <a:sysClr val="windowText" lastClr="000000"/>
                    </a:solidFill>
                  </a:rPr>
                  <a:t>Кількість розглянутих справ</a:t>
                </a:r>
              </a:p>
            </c:rich>
          </c:tx>
          <c:layout>
            <c:manualLayout>
              <c:xMode val="edge"/>
              <c:yMode val="edge"/>
              <c:x val="0.39111626683501677"/>
              <c:y val="0.93740982286634456"/>
            </c:manualLayout>
          </c:layout>
          <c:overlay val="0"/>
        </c:title>
        <c:numFmt formatCode="#,##0_ ;[Red]\-#,##0\ 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ru-RU"/>
          </a:p>
        </c:txPr>
        <c:crossAx val="128576128"/>
        <c:crosses val="autoZero"/>
        <c:crossBetween val="midCat"/>
      </c:valAx>
      <c:valAx>
        <c:axId val="12857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50000"/>
                </a:schemeClr>
              </a:solidFill>
              <a:prstDash val="solid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r>
                  <a:rPr lang="uk-UA" sz="1400">
                    <a:solidFill>
                      <a:sysClr val="windowText" lastClr="000000"/>
                    </a:solidFill>
                  </a:rPr>
                  <a:t>Видатки</a:t>
                </a:r>
                <a:r>
                  <a:rPr lang="uk-UA" sz="1400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uk-UA" sz="1400">
                    <a:solidFill>
                      <a:sysClr val="windowText" lastClr="000000"/>
                    </a:solidFill>
                  </a:rPr>
                  <a:t>державного бюджету , тис.грн</a:t>
                </a:r>
              </a:p>
            </c:rich>
          </c:tx>
          <c:layout>
            <c:manualLayout>
              <c:xMode val="edge"/>
              <c:yMode val="edge"/>
              <c:x val="1.1112794612794612E-2"/>
              <c:y val="0.14399174718196456"/>
            </c:manualLayout>
          </c:layout>
          <c:overlay val="0"/>
        </c:title>
        <c:numFmt formatCode="#,##0.0_ ;[Red]\-#,##0.0\ " sourceLinked="1"/>
        <c:majorTickMark val="none"/>
        <c:minorTickMark val="none"/>
        <c:tickLblPos val="nextTo"/>
        <c:txPr>
          <a:bodyPr/>
          <a:lstStyle/>
          <a:p>
            <a:pPr>
              <a:defRPr i="0">
                <a:solidFill>
                  <a:sysClr val="windowText" lastClr="000000"/>
                </a:solidFill>
              </a:defRPr>
            </a:pPr>
            <a:endParaRPr lang="ru-RU"/>
          </a:p>
        </c:txPr>
        <c:crossAx val="128540032"/>
        <c:crosses val="autoZero"/>
        <c:crossBetween val="midCat"/>
      </c:valAx>
      <c:spPr>
        <a:gradFill flip="none" rotWithShape="1">
          <a:gsLst>
            <a:gs pos="50000">
              <a:schemeClr val="accent4">
                <a:lumMod val="40000"/>
                <a:lumOff val="60000"/>
              </a:schemeClr>
            </a:gs>
            <a:gs pos="0">
              <a:srgbClr val="FFFFCC"/>
            </a:gs>
            <a:gs pos="100000">
              <a:srgbClr val="FFFFCC"/>
            </a:gs>
          </a:gsLst>
          <a:lin ang="2700000" scaled="1"/>
          <a:tileRect/>
        </a:gradFill>
      </c:spPr>
    </c:plotArea>
    <c:plotVisOnly val="1"/>
    <c:dispBlanksAs val="gap"/>
    <c:showDLblsOverMax val="0"/>
  </c:chart>
  <c:spPr>
    <a:solidFill>
      <a:srgbClr val="FFFFCC"/>
    </a:solidFill>
    <a:ln w="28575">
      <a:solidFill>
        <a:srgbClr val="7030A0"/>
      </a:solidFill>
    </a:ln>
  </c:spPr>
  <c:txPr>
    <a:bodyPr/>
    <a:lstStyle/>
    <a:p>
      <a:pPr>
        <a:defRPr>
          <a:latin typeface="+mj-lt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600"/>
              <a:t>Рейтинги </a:t>
            </a:r>
            <a:r>
              <a:rPr lang="uk-UA" sz="1600" u="sng"/>
              <a:t>місцевих</a:t>
            </a:r>
            <a:r>
              <a:rPr lang="uk-UA" sz="1600" u="sng" baseline="0"/>
              <a:t> господарських </a:t>
            </a:r>
            <a:r>
              <a:rPr lang="uk-UA" sz="1600" u="sng"/>
              <a:t>судів</a:t>
            </a:r>
            <a:r>
              <a:rPr lang="uk-UA" sz="1800" b="1" i="0" u="none" strike="noStrike" baseline="0">
                <a:effectLst/>
              </a:rPr>
              <a:t> за 2019 рік</a:t>
            </a:r>
            <a:endParaRPr lang="uk-UA" sz="16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6327094190974347E-2"/>
          <c:y val="0.10138213791624243"/>
          <c:w val="0.92423516414141416"/>
          <c:h val="0.8270432001182751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0"/>
              <c:tx>
                <c:strRef>
                  <c:f>'графіки '!$C$36</c:f>
                  <c:strCache>
                    <c:ptCount val="1"/>
                    <c:pt idx="0">
                      <c:v>Господарський суд Вінницької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strRef>
                  <c:f>'графіки '!$C$37</c:f>
                  <c:strCache>
                    <c:ptCount val="1"/>
                    <c:pt idx="0">
                      <c:v>Господарський суд Волинської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'графіки '!$C$38</c:f>
                  <c:strCache>
                    <c:ptCount val="1"/>
                    <c:pt idx="0">
                      <c:v>Господарський суд Дніпропетровської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'графіки '!$C$39</c:f>
                  <c:strCache>
                    <c:ptCount val="1"/>
                    <c:pt idx="0">
                      <c:v>Господарський суд Донецької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'графіки '!$C$40</c:f>
                  <c:strCache>
                    <c:ptCount val="1"/>
                    <c:pt idx="0">
                      <c:v>Господарський суд Житомирської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strRef>
                  <c:f>'графіки '!$C$41</c:f>
                  <c:strCache>
                    <c:ptCount val="1"/>
                    <c:pt idx="0">
                      <c:v>Господарський суд Закарпатської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strRef>
                  <c:f>'графіки '!$C$42</c:f>
                  <c:strCache>
                    <c:ptCount val="1"/>
                    <c:pt idx="0">
                      <c:v>Господарський суд Запорізької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strRef>
                  <c:f>'графіки '!$C$43</c:f>
                  <c:strCache>
                    <c:ptCount val="1"/>
                    <c:pt idx="0">
                      <c:v>Господарський суд Івано-Франківської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'графіки '!$C$44</c:f>
                  <c:strCache>
                    <c:ptCount val="1"/>
                    <c:pt idx="0">
                      <c:v>Господарський суд Київської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'графіки '!$C$45</c:f>
                  <c:strCache>
                    <c:ptCount val="1"/>
                    <c:pt idx="0">
                      <c:v>Господарський суд Кіровоградської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'графіки '!$C$46</c:f>
                  <c:strCache>
                    <c:ptCount val="1"/>
                    <c:pt idx="0">
                      <c:v>Господарський суд Луганської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tx>
                <c:strRef>
                  <c:f>'графіки '!$C$47</c:f>
                  <c:strCache>
                    <c:ptCount val="1"/>
                    <c:pt idx="0">
                      <c:v>Господарський суд Львівської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tx>
                <c:strRef>
                  <c:f>'графіки '!$C$48</c:f>
                  <c:strCache>
                    <c:ptCount val="1"/>
                    <c:pt idx="0">
                      <c:v>Господарський суд Миколаївської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tx>
                <c:strRef>
                  <c:f>'графіки '!$C$49</c:f>
                  <c:strCache>
                    <c:ptCount val="1"/>
                    <c:pt idx="0">
                      <c:v>Господарський суд міста Києва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tx>
                <c:strRef>
                  <c:f>'графіки '!$C$50</c:f>
                  <c:strCache>
                    <c:ptCount val="1"/>
                    <c:pt idx="0">
                      <c:v>Господарський суд Одеської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tx>
                <c:strRef>
                  <c:f>'графіки '!$C$51</c:f>
                  <c:strCache>
                    <c:ptCount val="1"/>
                    <c:pt idx="0">
                      <c:v>Господарський суд Полтавської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tx>
                <c:strRef>
                  <c:f>'графіки '!$C$52</c:f>
                  <c:strCache>
                    <c:ptCount val="1"/>
                    <c:pt idx="0">
                      <c:v>Господарський суд Рівненської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tx>
                <c:strRef>
                  <c:f>'графіки '!$C$53</c:f>
                  <c:strCache>
                    <c:ptCount val="1"/>
                    <c:pt idx="0">
                      <c:v>Господарський суд Сумської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tx>
                <c:strRef>
                  <c:f>'графіки '!$C$54</c:f>
                  <c:strCache>
                    <c:ptCount val="1"/>
                    <c:pt idx="0">
                      <c:v>Господарський суд Тернопільської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tx>
                <c:strRef>
                  <c:f>'графіки '!$C$55</c:f>
                  <c:strCache>
                    <c:ptCount val="1"/>
                    <c:pt idx="0">
                      <c:v>Господарський суд Харківської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tx>
                <c:strRef>
                  <c:f>'графіки '!$C$56</c:f>
                  <c:strCache>
                    <c:ptCount val="1"/>
                    <c:pt idx="0">
                      <c:v>Господарський суд Херсонської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tx>
                <c:strRef>
                  <c:f>'графіки '!$C$57</c:f>
                  <c:strCache>
                    <c:ptCount val="1"/>
                    <c:pt idx="0">
                      <c:v>Господарський суд Хмельницької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tx>
                <c:strRef>
                  <c:f>'графіки '!$C$58</c:f>
                  <c:strCache>
                    <c:ptCount val="1"/>
                    <c:pt idx="0">
                      <c:v>Господарський суд Черкаської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tx>
                <c:strRef>
                  <c:f>'графіки '!$C$59</c:f>
                  <c:strCache>
                    <c:ptCount val="1"/>
                    <c:pt idx="0">
                      <c:v>Господарський суд Чернівецької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tx>
                <c:strRef>
                  <c:f>'графіки '!$C$60</c:f>
                  <c:strCache>
                    <c:ptCount val="1"/>
                    <c:pt idx="0">
                      <c:v>Господарський суд Чернігівської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'графіки '!$H$36:$H$60</c:f>
              <c:numCache>
                <c:formatCode>0%</c:formatCode>
                <c:ptCount val="25"/>
                <c:pt idx="0">
                  <c:v>0.59</c:v>
                </c:pt>
                <c:pt idx="1">
                  <c:v>-0.83</c:v>
                </c:pt>
                <c:pt idx="2">
                  <c:v>0.65</c:v>
                </c:pt>
                <c:pt idx="3">
                  <c:v>-0.35</c:v>
                </c:pt>
                <c:pt idx="4">
                  <c:v>-0.1</c:v>
                </c:pt>
                <c:pt idx="5">
                  <c:v>0.68</c:v>
                </c:pt>
                <c:pt idx="6">
                  <c:v>0.78</c:v>
                </c:pt>
                <c:pt idx="7">
                  <c:v>0.03</c:v>
                </c:pt>
                <c:pt idx="8">
                  <c:v>0.45</c:v>
                </c:pt>
                <c:pt idx="9">
                  <c:v>0.06</c:v>
                </c:pt>
                <c:pt idx="10">
                  <c:v>-1.1100000000000001</c:v>
                </c:pt>
                <c:pt idx="11">
                  <c:v>-0.6100000000000001</c:v>
                </c:pt>
                <c:pt idx="12">
                  <c:v>1.35</c:v>
                </c:pt>
                <c:pt idx="13">
                  <c:v>0.51</c:v>
                </c:pt>
                <c:pt idx="14">
                  <c:v>0.46</c:v>
                </c:pt>
                <c:pt idx="15">
                  <c:v>0.33999999999999997</c:v>
                </c:pt>
                <c:pt idx="16">
                  <c:v>-1.1800000000000002</c:v>
                </c:pt>
                <c:pt idx="17">
                  <c:v>0.75</c:v>
                </c:pt>
                <c:pt idx="18">
                  <c:v>-0.74</c:v>
                </c:pt>
                <c:pt idx="19">
                  <c:v>-0.11000000000000001</c:v>
                </c:pt>
                <c:pt idx="20">
                  <c:v>-0.13</c:v>
                </c:pt>
                <c:pt idx="21">
                  <c:v>-0.26</c:v>
                </c:pt>
                <c:pt idx="22">
                  <c:v>1.0899999999999999</c:v>
                </c:pt>
                <c:pt idx="23">
                  <c:v>-0.18</c:v>
                </c:pt>
                <c:pt idx="24">
                  <c:v>-0.64</c:v>
                </c:pt>
              </c:numCache>
            </c:numRef>
          </c:xVal>
          <c:yVal>
            <c:numRef>
              <c:f>'графіки '!$I$36:$I$60</c:f>
              <c:numCache>
                <c:formatCode>0%</c:formatCode>
                <c:ptCount val="25"/>
                <c:pt idx="0">
                  <c:v>-0.16000000000000003</c:v>
                </c:pt>
                <c:pt idx="1">
                  <c:v>-0.45999999999999996</c:v>
                </c:pt>
                <c:pt idx="2">
                  <c:v>-0.86</c:v>
                </c:pt>
                <c:pt idx="3">
                  <c:v>-1.33</c:v>
                </c:pt>
                <c:pt idx="4">
                  <c:v>-6.0000000000000026E-2</c:v>
                </c:pt>
                <c:pt idx="5">
                  <c:v>-1.5499999999999998</c:v>
                </c:pt>
                <c:pt idx="6">
                  <c:v>-0.46000000000000008</c:v>
                </c:pt>
                <c:pt idx="7">
                  <c:v>0.39</c:v>
                </c:pt>
                <c:pt idx="8">
                  <c:v>0.63</c:v>
                </c:pt>
                <c:pt idx="9">
                  <c:v>-1.56</c:v>
                </c:pt>
                <c:pt idx="10">
                  <c:v>-0.27999999999999997</c:v>
                </c:pt>
                <c:pt idx="11">
                  <c:v>-0.82</c:v>
                </c:pt>
                <c:pt idx="12">
                  <c:v>-0.2</c:v>
                </c:pt>
                <c:pt idx="13">
                  <c:v>-2.4099999999999997</c:v>
                </c:pt>
                <c:pt idx="14">
                  <c:v>0.12000000000000004</c:v>
                </c:pt>
                <c:pt idx="15">
                  <c:v>-0.57000000000000006</c:v>
                </c:pt>
                <c:pt idx="16">
                  <c:v>0.3600000000000001</c:v>
                </c:pt>
                <c:pt idx="17">
                  <c:v>0.13</c:v>
                </c:pt>
                <c:pt idx="18">
                  <c:v>-0.95000000000000007</c:v>
                </c:pt>
                <c:pt idx="19">
                  <c:v>-0.39</c:v>
                </c:pt>
                <c:pt idx="20">
                  <c:v>-0.45000000000000007</c:v>
                </c:pt>
                <c:pt idx="21">
                  <c:v>-0.73</c:v>
                </c:pt>
                <c:pt idx="22">
                  <c:v>-0.35000000000000003</c:v>
                </c:pt>
                <c:pt idx="23">
                  <c:v>-1.38</c:v>
                </c:pt>
                <c:pt idx="24">
                  <c:v>6.9999999999999979E-2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29327872"/>
        <c:axId val="129329792"/>
      </c:scatterChart>
      <c:valAx>
        <c:axId val="129327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solidFill>
                      <a:srgbClr val="00B050"/>
                    </a:solidFill>
                  </a:defRPr>
                </a:pPr>
                <a:r>
                  <a:rPr lang="uk-UA" sz="1400">
                    <a:solidFill>
                      <a:srgbClr val="00B050"/>
                    </a:solidFill>
                  </a:rPr>
                  <a:t>Ефективність роботи</a:t>
                </a:r>
              </a:p>
            </c:rich>
          </c:tx>
          <c:layout>
            <c:manualLayout>
              <c:xMode val="edge"/>
              <c:yMode val="edge"/>
              <c:x val="0.40954972434266335"/>
              <c:y val="0.93819563492063496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ln w="28575">
            <a:solidFill>
              <a:srgbClr val="009900"/>
            </a:solidFill>
          </a:ln>
        </c:spPr>
        <c:txPr>
          <a:bodyPr/>
          <a:lstStyle/>
          <a:p>
            <a:pPr>
              <a:defRPr>
                <a:solidFill>
                  <a:srgbClr val="00B050"/>
                </a:solidFill>
              </a:defRPr>
            </a:pPr>
            <a:endParaRPr lang="ru-RU"/>
          </a:p>
        </c:txPr>
        <c:crossAx val="129329792"/>
        <c:crosses val="autoZero"/>
        <c:crossBetween val="midCat"/>
      </c:valAx>
      <c:valAx>
        <c:axId val="12932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50000"/>
                </a:schemeClr>
              </a:solidFill>
              <a:prstDash val="solid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r>
                  <a:rPr lang="uk-UA" sz="1400">
                    <a:solidFill>
                      <a:srgbClr val="C00000"/>
                    </a:solidFill>
                  </a:rPr>
                  <a:t>Використання ресурсів</a:t>
                </a:r>
              </a:p>
            </c:rich>
          </c:tx>
          <c:layout>
            <c:manualLayout>
              <c:xMode val="edge"/>
              <c:yMode val="edge"/>
              <c:x val="8.4402356902356906E-3"/>
              <c:y val="0.33156481481481481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ln w="28575">
            <a:solidFill>
              <a:srgbClr val="C00000"/>
            </a:solidFill>
          </a:ln>
        </c:spPr>
        <c:txPr>
          <a:bodyPr/>
          <a:lstStyle/>
          <a:p>
            <a:pPr>
              <a:defRPr i="0">
                <a:solidFill>
                  <a:srgbClr val="C00000"/>
                </a:solidFill>
              </a:defRPr>
            </a:pPr>
            <a:endParaRPr lang="ru-RU"/>
          </a:p>
        </c:txPr>
        <c:crossAx val="129327872"/>
        <c:crosses val="autoZero"/>
        <c:crossBetween val="midCat"/>
      </c:valAx>
      <c:spPr>
        <a:gradFill flip="none" rotWithShape="1">
          <a:gsLst>
            <a:gs pos="50000">
              <a:schemeClr val="accent5">
                <a:lumMod val="40000"/>
                <a:lumOff val="60000"/>
              </a:schemeClr>
            </a:gs>
            <a:gs pos="0">
              <a:srgbClr val="FFFFCC"/>
            </a:gs>
            <a:gs pos="100000">
              <a:srgbClr val="FFFFCC"/>
            </a:gs>
          </a:gsLst>
          <a:lin ang="2700000" scaled="1"/>
          <a:tileRect/>
        </a:gradFill>
      </c:spPr>
    </c:plotArea>
    <c:plotVisOnly val="1"/>
    <c:dispBlanksAs val="gap"/>
    <c:showDLblsOverMax val="0"/>
  </c:chart>
  <c:spPr>
    <a:solidFill>
      <a:srgbClr val="FFFFCC"/>
    </a:solidFill>
    <a:ln w="28575">
      <a:solidFill>
        <a:srgbClr val="0070C0"/>
      </a:solidFill>
    </a:ln>
  </c:spPr>
  <c:txPr>
    <a:bodyPr/>
    <a:lstStyle/>
    <a:p>
      <a:pPr>
        <a:defRPr>
          <a:latin typeface="+mj-lt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uk-UA" sz="1800" b="1" i="0" baseline="0">
                <a:effectLst/>
              </a:rPr>
              <a:t>Ефективність використання коштів державного бюджету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uk-UA" sz="1800" b="1" i="0" u="sng" baseline="0">
                <a:effectLst/>
              </a:rPr>
              <a:t>місцевими господарськими судами</a:t>
            </a:r>
            <a:r>
              <a:rPr lang="uk-UA" sz="1800" b="1" i="0" baseline="0">
                <a:effectLst/>
              </a:rPr>
              <a:t> </a:t>
            </a:r>
            <a:r>
              <a:rPr lang="uk-UA" sz="1800" b="1" i="0" u="none" strike="noStrike" baseline="0">
                <a:effectLst/>
              </a:rPr>
              <a:t>за 2019 рік</a:t>
            </a:r>
            <a:endParaRPr lang="uk-UA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uk-UA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610984848484849"/>
          <c:y val="0.15234529914529915"/>
          <c:w val="0.86444191919191904"/>
          <c:h val="0.7478613247863248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tx>
                <c:strRef>
                  <c:f>'графіки '!$C$36</c:f>
                  <c:strCache>
                    <c:ptCount val="1"/>
                    <c:pt idx="0">
                      <c:v>Господарський суд Вінницької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strRef>
                  <c:f>'графіки '!$C$37</c:f>
                  <c:strCache>
                    <c:ptCount val="1"/>
                    <c:pt idx="0">
                      <c:v>Господарський суд Волинської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'графіки '!$C$38</c:f>
                  <c:strCache>
                    <c:ptCount val="1"/>
                    <c:pt idx="0">
                      <c:v>Господарський суд Дніпропетровської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'графіки '!$C$39</c:f>
                  <c:strCache>
                    <c:ptCount val="1"/>
                    <c:pt idx="0">
                      <c:v>Господарський суд Донецької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'графіки '!$C$40</c:f>
                  <c:strCache>
                    <c:ptCount val="1"/>
                    <c:pt idx="0">
                      <c:v>Господарський суд Житомирської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strRef>
                  <c:f>'графіки '!$C$41</c:f>
                  <c:strCache>
                    <c:ptCount val="1"/>
                    <c:pt idx="0">
                      <c:v>Господарський суд Закарпатської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strRef>
                  <c:f>'графіки '!$C$42</c:f>
                  <c:strCache>
                    <c:ptCount val="1"/>
                    <c:pt idx="0">
                      <c:v>Господарський суд Запорізької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strRef>
                  <c:f>'графіки '!$C$43</c:f>
                  <c:strCache>
                    <c:ptCount val="1"/>
                    <c:pt idx="0">
                      <c:v>Господарський суд Івано-Франківської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'графіки '!$C$44</c:f>
                  <c:strCache>
                    <c:ptCount val="1"/>
                    <c:pt idx="0">
                      <c:v>Господарський суд Київської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'графіки '!$C$45</c:f>
                  <c:strCache>
                    <c:ptCount val="1"/>
                    <c:pt idx="0">
                      <c:v>Господарський суд Кіровоградської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'графіки '!$C$46</c:f>
                  <c:strCache>
                    <c:ptCount val="1"/>
                    <c:pt idx="0">
                      <c:v>Господарський суд Луганської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tx>
                <c:strRef>
                  <c:f>'графіки '!$C$47</c:f>
                  <c:strCache>
                    <c:ptCount val="1"/>
                    <c:pt idx="0">
                      <c:v>Господарський суд Львівської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tx>
                <c:strRef>
                  <c:f>'графіки '!$C$48</c:f>
                  <c:strCache>
                    <c:ptCount val="1"/>
                    <c:pt idx="0">
                      <c:v>Господарський суд Миколаївської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tx>
                <c:strRef>
                  <c:f>'графіки '!$C$49</c:f>
                  <c:strCache>
                    <c:ptCount val="1"/>
                    <c:pt idx="0">
                      <c:v>Господарський суд міста Києва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tx>
                <c:strRef>
                  <c:f>'графіки '!$C$50</c:f>
                  <c:strCache>
                    <c:ptCount val="1"/>
                    <c:pt idx="0">
                      <c:v>Господарський суд Одеської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tx>
                <c:strRef>
                  <c:f>'графіки '!$C$51</c:f>
                  <c:strCache>
                    <c:ptCount val="1"/>
                    <c:pt idx="0">
                      <c:v>Господарський суд Полтавської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tx>
                <c:strRef>
                  <c:f>'графіки '!$C$52</c:f>
                  <c:strCache>
                    <c:ptCount val="1"/>
                    <c:pt idx="0">
                      <c:v>Господарський суд Рівненської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tx>
                <c:strRef>
                  <c:f>'графіки '!$C$53</c:f>
                  <c:strCache>
                    <c:ptCount val="1"/>
                    <c:pt idx="0">
                      <c:v>Господарський суд Сумської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tx>
                <c:strRef>
                  <c:f>'графіки '!$C$54</c:f>
                  <c:strCache>
                    <c:ptCount val="1"/>
                    <c:pt idx="0">
                      <c:v>Господарський суд Тернопільської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tx>
                <c:strRef>
                  <c:f>'графіки '!$C$55</c:f>
                  <c:strCache>
                    <c:ptCount val="1"/>
                    <c:pt idx="0">
                      <c:v>Господарський суд Харківської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tx>
                <c:strRef>
                  <c:f>'графіки '!$C$56</c:f>
                  <c:strCache>
                    <c:ptCount val="1"/>
                    <c:pt idx="0">
                      <c:v>Господарський суд Херсонської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tx>
                <c:strRef>
                  <c:f>'графіки '!$C$57</c:f>
                  <c:strCache>
                    <c:ptCount val="1"/>
                    <c:pt idx="0">
                      <c:v>Господарський суд Хмельницької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tx>
                <c:strRef>
                  <c:f>'графіки '!$C$58</c:f>
                  <c:strCache>
                    <c:ptCount val="1"/>
                    <c:pt idx="0">
                      <c:v>Господарський суд Черкаської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tx>
                <c:strRef>
                  <c:f>'графіки '!$C$59</c:f>
                  <c:strCache>
                    <c:ptCount val="1"/>
                    <c:pt idx="0">
                      <c:v>Господарський суд Чернівецької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tx>
                <c:strRef>
                  <c:f>'графіки '!$C$60</c:f>
                  <c:strCache>
                    <c:ptCount val="1"/>
                    <c:pt idx="0">
                      <c:v>Господарський суд Чернігівської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'графіки '!$F$36:$F$60</c:f>
              <c:numCache>
                <c:formatCode>#,##0.0_ ;[Red]\-#,##0.0\ </c:formatCode>
                <c:ptCount val="25"/>
                <c:pt idx="0">
                  <c:v>2436.1</c:v>
                </c:pt>
                <c:pt idx="1">
                  <c:v>1284.2</c:v>
                </c:pt>
                <c:pt idx="2">
                  <c:v>9076.6</c:v>
                </c:pt>
                <c:pt idx="3">
                  <c:v>3792.1</c:v>
                </c:pt>
                <c:pt idx="4">
                  <c:v>2958.5</c:v>
                </c:pt>
                <c:pt idx="5">
                  <c:v>1315.1</c:v>
                </c:pt>
                <c:pt idx="6">
                  <c:v>5673.3</c:v>
                </c:pt>
                <c:pt idx="7">
                  <c:v>2772.3</c:v>
                </c:pt>
                <c:pt idx="8">
                  <c:v>6498</c:v>
                </c:pt>
                <c:pt idx="9">
                  <c:v>1605</c:v>
                </c:pt>
                <c:pt idx="10">
                  <c:v>1749</c:v>
                </c:pt>
                <c:pt idx="11">
                  <c:v>4655.8999999999996</c:v>
                </c:pt>
                <c:pt idx="12">
                  <c:v>3459.3</c:v>
                </c:pt>
                <c:pt idx="13">
                  <c:v>17916.400000000001</c:v>
                </c:pt>
                <c:pt idx="14">
                  <c:v>6482.2</c:v>
                </c:pt>
                <c:pt idx="15">
                  <c:v>3281.9</c:v>
                </c:pt>
                <c:pt idx="16">
                  <c:v>1484.3</c:v>
                </c:pt>
                <c:pt idx="17">
                  <c:v>2637.7</c:v>
                </c:pt>
                <c:pt idx="18">
                  <c:v>1608.5</c:v>
                </c:pt>
                <c:pt idx="19">
                  <c:v>7421.8</c:v>
                </c:pt>
                <c:pt idx="20">
                  <c:v>1738.8</c:v>
                </c:pt>
                <c:pt idx="21">
                  <c:v>2443.6999999999998</c:v>
                </c:pt>
                <c:pt idx="22">
                  <c:v>3171.1</c:v>
                </c:pt>
                <c:pt idx="23">
                  <c:v>1939.8</c:v>
                </c:pt>
                <c:pt idx="24">
                  <c:v>1761.6</c:v>
                </c:pt>
              </c:numCache>
            </c:numRef>
          </c:xVal>
          <c:yVal>
            <c:numRef>
              <c:f>'графіки '!$E$36:$E$60</c:f>
              <c:numCache>
                <c:formatCode>#,##0.0_ ;[Red]\-#,##0.0\ </c:formatCode>
                <c:ptCount val="25"/>
                <c:pt idx="0">
                  <c:v>24341.8</c:v>
                </c:pt>
                <c:pt idx="1">
                  <c:v>24807.599999999999</c:v>
                </c:pt>
                <c:pt idx="2">
                  <c:v>86057.4</c:v>
                </c:pt>
                <c:pt idx="3">
                  <c:v>51776.5</c:v>
                </c:pt>
                <c:pt idx="4">
                  <c:v>37280.300000000003</c:v>
                </c:pt>
                <c:pt idx="5">
                  <c:v>15374.2</c:v>
                </c:pt>
                <c:pt idx="6">
                  <c:v>52212.9</c:v>
                </c:pt>
                <c:pt idx="7">
                  <c:v>32735.200000000001</c:v>
                </c:pt>
                <c:pt idx="8">
                  <c:v>60044.9</c:v>
                </c:pt>
                <c:pt idx="9">
                  <c:v>21599.4</c:v>
                </c:pt>
                <c:pt idx="10">
                  <c:v>34852.199999999997</c:v>
                </c:pt>
                <c:pt idx="11">
                  <c:v>74366.3</c:v>
                </c:pt>
                <c:pt idx="12">
                  <c:v>25381.3</c:v>
                </c:pt>
                <c:pt idx="13">
                  <c:v>175363.20000000001</c:v>
                </c:pt>
                <c:pt idx="14">
                  <c:v>63685.1</c:v>
                </c:pt>
                <c:pt idx="15">
                  <c:v>32644.2</c:v>
                </c:pt>
                <c:pt idx="16">
                  <c:v>31944.6</c:v>
                </c:pt>
                <c:pt idx="17">
                  <c:v>25965.599999999999</c:v>
                </c:pt>
                <c:pt idx="18">
                  <c:v>27331.3</c:v>
                </c:pt>
                <c:pt idx="19">
                  <c:v>101474.8</c:v>
                </c:pt>
                <c:pt idx="20">
                  <c:v>21202.400000000001</c:v>
                </c:pt>
                <c:pt idx="21">
                  <c:v>33519.4</c:v>
                </c:pt>
                <c:pt idx="22">
                  <c:v>24110.7</c:v>
                </c:pt>
                <c:pt idx="23">
                  <c:v>21841.200000000001</c:v>
                </c:pt>
                <c:pt idx="24">
                  <c:v>29027.7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29485824"/>
        <c:axId val="129492096"/>
      </c:scatterChart>
      <c:valAx>
        <c:axId val="12948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r>
                  <a:rPr lang="uk-UA" sz="1400">
                    <a:solidFill>
                      <a:sysClr val="windowText" lastClr="000000"/>
                    </a:solidFill>
                  </a:rPr>
                  <a:t>Кількість розглянутих справ</a:t>
                </a:r>
              </a:p>
            </c:rich>
          </c:tx>
          <c:layout>
            <c:manualLayout>
              <c:xMode val="edge"/>
              <c:yMode val="edge"/>
              <c:x val="0.39111626683501677"/>
              <c:y val="0.93740982286634456"/>
            </c:manualLayout>
          </c:layout>
          <c:overlay val="0"/>
        </c:title>
        <c:numFmt formatCode="#,##0.0_ ;[Red]\-#,##0.0\ 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ru-RU"/>
          </a:p>
        </c:txPr>
        <c:crossAx val="129492096"/>
        <c:crosses val="autoZero"/>
        <c:crossBetween val="midCat"/>
      </c:valAx>
      <c:valAx>
        <c:axId val="12949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50000"/>
                </a:schemeClr>
              </a:solidFill>
              <a:prstDash val="solid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r>
                  <a:rPr lang="uk-UA" sz="1400">
                    <a:solidFill>
                      <a:sysClr val="windowText" lastClr="000000"/>
                    </a:solidFill>
                  </a:rPr>
                  <a:t>Видатки</a:t>
                </a:r>
                <a:r>
                  <a:rPr lang="uk-UA" sz="1400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uk-UA" sz="1400">
                    <a:solidFill>
                      <a:sysClr val="windowText" lastClr="000000"/>
                    </a:solidFill>
                  </a:rPr>
                  <a:t>державного бюджету , тис.грн</a:t>
                </a:r>
              </a:p>
            </c:rich>
          </c:tx>
          <c:layout>
            <c:manualLayout>
              <c:xMode val="edge"/>
              <c:yMode val="edge"/>
              <c:x val="1.1112794612794612E-2"/>
              <c:y val="0.14399174718196456"/>
            </c:manualLayout>
          </c:layout>
          <c:overlay val="0"/>
        </c:title>
        <c:numFmt formatCode="#,##0.0_ ;[Red]\-#,##0.0\ " sourceLinked="1"/>
        <c:majorTickMark val="none"/>
        <c:minorTickMark val="none"/>
        <c:tickLblPos val="nextTo"/>
        <c:txPr>
          <a:bodyPr/>
          <a:lstStyle/>
          <a:p>
            <a:pPr>
              <a:defRPr i="0">
                <a:solidFill>
                  <a:sysClr val="windowText" lastClr="000000"/>
                </a:solidFill>
              </a:defRPr>
            </a:pPr>
            <a:endParaRPr lang="ru-RU"/>
          </a:p>
        </c:txPr>
        <c:crossAx val="129485824"/>
        <c:crosses val="autoZero"/>
        <c:crossBetween val="midCat"/>
      </c:valAx>
      <c:spPr>
        <a:gradFill flip="none" rotWithShape="1">
          <a:gsLst>
            <a:gs pos="50000">
              <a:schemeClr val="accent4">
                <a:lumMod val="40000"/>
                <a:lumOff val="60000"/>
              </a:schemeClr>
            </a:gs>
            <a:gs pos="0">
              <a:srgbClr val="FFFFCC"/>
            </a:gs>
            <a:gs pos="100000">
              <a:srgbClr val="FFFFCC"/>
            </a:gs>
          </a:gsLst>
          <a:lin ang="2700000" scaled="1"/>
          <a:tileRect/>
        </a:gradFill>
      </c:spPr>
    </c:plotArea>
    <c:plotVisOnly val="1"/>
    <c:dispBlanksAs val="gap"/>
    <c:showDLblsOverMax val="0"/>
  </c:chart>
  <c:spPr>
    <a:solidFill>
      <a:srgbClr val="FFFFCC"/>
    </a:solidFill>
    <a:ln w="28575">
      <a:solidFill>
        <a:srgbClr val="7030A0"/>
      </a:solidFill>
    </a:ln>
  </c:spPr>
  <c:txPr>
    <a:bodyPr/>
    <a:lstStyle/>
    <a:p>
      <a:pPr>
        <a:defRPr>
          <a:latin typeface="+mj-lt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uk-UA" sz="1800"/>
              <a:t>Рейтинги </a:t>
            </a:r>
            <a:r>
              <a:rPr lang="uk-UA" sz="1800" u="sng"/>
              <a:t>апеляційних </a:t>
            </a:r>
            <a:r>
              <a:rPr lang="uk-UA" sz="1800" u="sng" baseline="0"/>
              <a:t>господарських </a:t>
            </a:r>
            <a:r>
              <a:rPr lang="uk-UA" sz="1800" u="sng"/>
              <a:t>судів</a:t>
            </a:r>
            <a:r>
              <a:rPr lang="uk-UA" sz="1800"/>
              <a:t> </a:t>
            </a:r>
            <a:r>
              <a:rPr lang="uk-UA" sz="1800" b="1" i="0" u="none" strike="noStrike" baseline="0">
                <a:effectLst/>
              </a:rPr>
              <a:t> за 2019 рік</a:t>
            </a:r>
            <a:endParaRPr lang="uk-UA" sz="1800"/>
          </a:p>
        </c:rich>
      </c:tx>
      <c:layout>
        <c:manualLayout>
          <c:xMode val="edge"/>
          <c:yMode val="edge"/>
          <c:x val="0.1289908347451258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32711288804265E-2"/>
          <c:y val="0.11705555555555555"/>
          <c:w val="0.92423516414141416"/>
          <c:h val="0.818902136752136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0"/>
              <c:tx>
                <c:strRef>
                  <c:f>'графіки '!$C$63</c:f>
                  <c:strCache>
                    <c:ptCount val="1"/>
                    <c:pt idx="0">
                      <c:v>Східний АГС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strRef>
                  <c:f>'графіки '!$C$64</c:f>
                  <c:strCache>
                    <c:ptCount val="1"/>
                    <c:pt idx="0">
                      <c:v>Центральний АГС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'графіки '!$C$65</c:f>
                  <c:strCache>
                    <c:ptCount val="1"/>
                    <c:pt idx="0">
                      <c:v>Південно-західний АГС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'графіки '!$C$66</c:f>
                  <c:strCache>
                    <c:ptCount val="1"/>
                    <c:pt idx="0">
                      <c:v>Північний АГС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'графіки '!$C$67</c:f>
                  <c:strCache>
                    <c:ptCount val="1"/>
                    <c:pt idx="0">
                      <c:v>Північно-західний АГС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5955933609171924E-2"/>
                  <c:y val="3.0701362967266586E-2"/>
                </c:manualLayout>
              </c:layout>
              <c:tx>
                <c:strRef>
                  <c:f>'графіки '!$C$68</c:f>
                  <c:strCache>
                    <c:ptCount val="1"/>
                    <c:pt idx="0">
                      <c:v>Західний АГС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strRef>
                  <c:f>'графіки 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'графіки '!$H$63:$H$68</c:f>
              <c:numCache>
                <c:formatCode>0%</c:formatCode>
                <c:ptCount val="6"/>
                <c:pt idx="0">
                  <c:v>-0.77</c:v>
                </c:pt>
                <c:pt idx="1">
                  <c:v>1.02</c:v>
                </c:pt>
                <c:pt idx="2">
                  <c:v>0.15000000000000008</c:v>
                </c:pt>
                <c:pt idx="3">
                  <c:v>1.1000000000000001</c:v>
                </c:pt>
                <c:pt idx="4">
                  <c:v>-0.73000000000000009</c:v>
                </c:pt>
                <c:pt idx="5">
                  <c:v>-8.9999999999999969E-2</c:v>
                </c:pt>
              </c:numCache>
            </c:numRef>
          </c:xVal>
          <c:yVal>
            <c:numRef>
              <c:f>'графіки '!$I$63:$I$68</c:f>
              <c:numCache>
                <c:formatCode>0%</c:formatCode>
                <c:ptCount val="6"/>
                <c:pt idx="0">
                  <c:v>0.37000000000000005</c:v>
                </c:pt>
                <c:pt idx="1">
                  <c:v>0.21</c:v>
                </c:pt>
                <c:pt idx="2">
                  <c:v>0.17</c:v>
                </c:pt>
                <c:pt idx="3">
                  <c:v>0.45000000000000007</c:v>
                </c:pt>
                <c:pt idx="4">
                  <c:v>0.23</c:v>
                </c:pt>
                <c:pt idx="5">
                  <c:v>7.0000000000000007E-2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29790720"/>
        <c:axId val="129792640"/>
      </c:scatterChart>
      <c:valAx>
        <c:axId val="12979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solidFill>
                      <a:srgbClr val="00B050"/>
                    </a:solidFill>
                  </a:defRPr>
                </a:pPr>
                <a:r>
                  <a:rPr lang="uk-UA" sz="1400">
                    <a:solidFill>
                      <a:srgbClr val="00B050"/>
                    </a:solidFill>
                  </a:rPr>
                  <a:t>Ефективність роботи</a:t>
                </a:r>
              </a:p>
            </c:rich>
          </c:tx>
          <c:layout>
            <c:manualLayout>
              <c:xMode val="edge"/>
              <c:yMode val="edge"/>
              <c:x val="0.40954972434266335"/>
              <c:y val="0.93819563492063496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ln w="28575">
            <a:solidFill>
              <a:srgbClr val="009900"/>
            </a:solidFill>
          </a:ln>
        </c:spPr>
        <c:txPr>
          <a:bodyPr/>
          <a:lstStyle/>
          <a:p>
            <a:pPr>
              <a:defRPr>
                <a:solidFill>
                  <a:srgbClr val="00B050"/>
                </a:solidFill>
              </a:defRPr>
            </a:pPr>
            <a:endParaRPr lang="ru-RU"/>
          </a:p>
        </c:txPr>
        <c:crossAx val="129792640"/>
        <c:crosses val="autoZero"/>
        <c:crossBetween val="midCat"/>
      </c:valAx>
      <c:valAx>
        <c:axId val="12979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50000"/>
                </a:schemeClr>
              </a:solidFill>
              <a:prstDash val="solid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r>
                  <a:rPr lang="uk-UA" sz="1400">
                    <a:solidFill>
                      <a:srgbClr val="C00000"/>
                    </a:solidFill>
                  </a:rPr>
                  <a:t>Використання ресурсів</a:t>
                </a:r>
              </a:p>
            </c:rich>
          </c:tx>
          <c:layout>
            <c:manualLayout>
              <c:xMode val="edge"/>
              <c:yMode val="edge"/>
              <c:x val="8.4402356902356906E-3"/>
              <c:y val="0.33156481481481481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ln w="28575">
            <a:solidFill>
              <a:srgbClr val="C00000"/>
            </a:solidFill>
          </a:ln>
        </c:spPr>
        <c:txPr>
          <a:bodyPr/>
          <a:lstStyle/>
          <a:p>
            <a:pPr>
              <a:defRPr i="0">
                <a:solidFill>
                  <a:srgbClr val="C00000"/>
                </a:solidFill>
              </a:defRPr>
            </a:pPr>
            <a:endParaRPr lang="ru-RU"/>
          </a:p>
        </c:txPr>
        <c:crossAx val="129790720"/>
        <c:crosses val="autoZero"/>
        <c:crossBetween val="midCat"/>
      </c:valAx>
      <c:spPr>
        <a:gradFill flip="none" rotWithShape="1">
          <a:gsLst>
            <a:gs pos="50000">
              <a:schemeClr val="accent5">
                <a:lumMod val="40000"/>
                <a:lumOff val="60000"/>
              </a:schemeClr>
            </a:gs>
            <a:gs pos="0">
              <a:srgbClr val="FFFFCC"/>
            </a:gs>
            <a:gs pos="100000">
              <a:srgbClr val="FFFFCC"/>
            </a:gs>
          </a:gsLst>
          <a:lin ang="2700000" scaled="1"/>
          <a:tileRect/>
        </a:gradFill>
      </c:spPr>
    </c:plotArea>
    <c:plotVisOnly val="1"/>
    <c:dispBlanksAs val="gap"/>
    <c:showDLblsOverMax val="0"/>
  </c:chart>
  <c:spPr>
    <a:solidFill>
      <a:srgbClr val="FFFFCC"/>
    </a:solidFill>
    <a:ln w="28575">
      <a:solidFill>
        <a:srgbClr val="0070C0"/>
      </a:solidFill>
    </a:ln>
  </c:spPr>
  <c:txPr>
    <a:bodyPr/>
    <a:lstStyle/>
    <a:p>
      <a:pPr>
        <a:defRPr>
          <a:latin typeface="+mj-lt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uk-UA" sz="1800"/>
              <a:t>Рейтинги </a:t>
            </a:r>
            <a:r>
              <a:rPr lang="uk-UA" sz="1800" u="sng"/>
              <a:t>окружних</a:t>
            </a:r>
            <a:r>
              <a:rPr lang="uk-UA" sz="1800" u="sng" baseline="0"/>
              <a:t> адміністративних </a:t>
            </a:r>
            <a:r>
              <a:rPr lang="uk-UA" sz="1800" u="sng"/>
              <a:t>судів</a:t>
            </a:r>
            <a:r>
              <a:rPr lang="uk-UA" sz="1800"/>
              <a:t> </a:t>
            </a:r>
            <a:r>
              <a:rPr lang="uk-UA" sz="1800" b="1" i="0" u="none" strike="noStrike" baseline="0">
                <a:effectLst/>
              </a:rPr>
              <a:t> за 2019 рік</a:t>
            </a:r>
            <a:endParaRPr lang="uk-UA" sz="1800"/>
          </a:p>
        </c:rich>
      </c:tx>
      <c:layout>
        <c:manualLayout>
          <c:xMode val="edge"/>
          <c:yMode val="edge"/>
          <c:x val="0.11878700059156835"/>
          <c:y val="5.01296562112124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32711288804265E-2"/>
          <c:y val="0.13292329059829061"/>
          <c:w val="0.92423516414141416"/>
          <c:h val="0.80303461538461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0"/>
              <c:tx>
                <c:strRef>
                  <c:f>'графіки '!$C$90</c:f>
                  <c:strCache>
                    <c:ptCount val="1"/>
                    <c:pt idx="0">
                      <c:v>Вінницький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strRef>
                  <c:f>'графіки '!$C$91</c:f>
                  <c:strCache>
                    <c:ptCount val="1"/>
                    <c:pt idx="0">
                      <c:v>Волинський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'графіки '!$C$92</c:f>
                  <c:strCache>
                    <c:ptCount val="1"/>
                    <c:pt idx="0">
                      <c:v>Дніпропетровський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'графіки '!$C$93</c:f>
                  <c:strCache>
                    <c:ptCount val="1"/>
                    <c:pt idx="0">
                      <c:v>Донецький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'графіки '!$C$94</c:f>
                  <c:strCache>
                    <c:ptCount val="1"/>
                    <c:pt idx="0">
                      <c:v>Житомирський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strRef>
                  <c:f>'графіки '!$C$95</c:f>
                  <c:strCache>
                    <c:ptCount val="1"/>
                    <c:pt idx="0">
                      <c:v>Закарпатський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strRef>
                  <c:f>'графіки '!$C$96</c:f>
                  <c:strCache>
                    <c:ptCount val="1"/>
                    <c:pt idx="0">
                      <c:v>Запорізький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strRef>
                  <c:f>'графіки '!$C$97</c:f>
                  <c:strCache>
                    <c:ptCount val="1"/>
                    <c:pt idx="0">
                      <c:v>Івано-Франківський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'графіки '!$C$98</c:f>
                  <c:strCache>
                    <c:ptCount val="1"/>
                    <c:pt idx="0">
                      <c:v>Київський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'графіки '!$C$99</c:f>
                  <c:strCache>
                    <c:ptCount val="1"/>
                    <c:pt idx="0">
                      <c:v>Кіровоградський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'графіки '!$C$100</c:f>
                  <c:strCache>
                    <c:ptCount val="1"/>
                    <c:pt idx="0">
                      <c:v>Луганський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tx>
                <c:strRef>
                  <c:f>'графіки '!$C$101</c:f>
                  <c:strCache>
                    <c:ptCount val="1"/>
                    <c:pt idx="0">
                      <c:v>Львівський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tx>
                <c:strRef>
                  <c:f>'графіки '!$C$102</c:f>
                  <c:strCache>
                    <c:ptCount val="1"/>
                    <c:pt idx="0">
                      <c:v>Миколаївський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tx>
                <c:strRef>
                  <c:f>'графіки '!$C$103</c:f>
                  <c:strCache>
                    <c:ptCount val="1"/>
                    <c:pt idx="0">
                      <c:v>Одеський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tx>
                <c:strRef>
                  <c:f>'графіки '!$C$104</c:f>
                  <c:strCache>
                    <c:ptCount val="1"/>
                    <c:pt idx="0">
                      <c:v>Окружний адміністративний суд міста Києва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tx>
                <c:strRef>
                  <c:f>'графіки '!$C$105</c:f>
                  <c:strCache>
                    <c:ptCount val="1"/>
                    <c:pt idx="0">
                      <c:v>Полтавський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tx>
                <c:strRef>
                  <c:f>'графіки '!$C$106</c:f>
                  <c:strCache>
                    <c:ptCount val="1"/>
                    <c:pt idx="0">
                      <c:v>Рівненський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tx>
                <c:strRef>
                  <c:f>'графіки '!$C$107</c:f>
                  <c:strCache>
                    <c:ptCount val="1"/>
                    <c:pt idx="0">
                      <c:v>Сумський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tx>
                <c:strRef>
                  <c:f>'графіки '!$C$108</c:f>
                  <c:strCache>
                    <c:ptCount val="1"/>
                    <c:pt idx="0">
                      <c:v>Тернопільський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tx>
                <c:strRef>
                  <c:f>'графіки '!$C$109</c:f>
                  <c:strCache>
                    <c:ptCount val="1"/>
                    <c:pt idx="0">
                      <c:v>Харківський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tx>
                <c:strRef>
                  <c:f>'графіки '!$C$110</c:f>
                  <c:strCache>
                    <c:ptCount val="1"/>
                    <c:pt idx="0">
                      <c:v>Херсонський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tx>
                <c:strRef>
                  <c:f>'графіки '!$C$111</c:f>
                  <c:strCache>
                    <c:ptCount val="1"/>
                    <c:pt idx="0">
                      <c:v>Хмельницький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tx>
                <c:strRef>
                  <c:f>'графіки '!$C$112</c:f>
                  <c:strCache>
                    <c:ptCount val="1"/>
                    <c:pt idx="0">
                      <c:v>Черкаський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tx>
                <c:strRef>
                  <c:f>'графіки '!$C$113</c:f>
                  <c:strCache>
                    <c:ptCount val="1"/>
                    <c:pt idx="0">
                      <c:v>Чернівецький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tx>
                <c:strRef>
                  <c:f>'графіки '!$C$114</c:f>
                  <c:strCache>
                    <c:ptCount val="1"/>
                    <c:pt idx="0">
                      <c:v>Чернігівський окружний адміністративний суд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'графіки '!$H$90:$H$114</c:f>
              <c:numCache>
                <c:formatCode>0%</c:formatCode>
                <c:ptCount val="25"/>
                <c:pt idx="0">
                  <c:v>0.88</c:v>
                </c:pt>
                <c:pt idx="1">
                  <c:v>0.99</c:v>
                </c:pt>
                <c:pt idx="2">
                  <c:v>1.17</c:v>
                </c:pt>
                <c:pt idx="3">
                  <c:v>1.65</c:v>
                </c:pt>
                <c:pt idx="4">
                  <c:v>2.4900000000000002</c:v>
                </c:pt>
                <c:pt idx="5">
                  <c:v>-0.26</c:v>
                </c:pt>
                <c:pt idx="6">
                  <c:v>2.59</c:v>
                </c:pt>
                <c:pt idx="7">
                  <c:v>-9.9999999999999992E-2</c:v>
                </c:pt>
                <c:pt idx="8">
                  <c:v>1.18</c:v>
                </c:pt>
                <c:pt idx="9">
                  <c:v>1.27</c:v>
                </c:pt>
                <c:pt idx="10">
                  <c:v>1.81</c:v>
                </c:pt>
                <c:pt idx="11">
                  <c:v>1.01</c:v>
                </c:pt>
                <c:pt idx="12">
                  <c:v>2.75</c:v>
                </c:pt>
                <c:pt idx="13">
                  <c:v>0.81</c:v>
                </c:pt>
                <c:pt idx="14">
                  <c:v>1.9500000000000002</c:v>
                </c:pt>
                <c:pt idx="15">
                  <c:v>1.02</c:v>
                </c:pt>
                <c:pt idx="16">
                  <c:v>1.54</c:v>
                </c:pt>
                <c:pt idx="17">
                  <c:v>1.57</c:v>
                </c:pt>
                <c:pt idx="18">
                  <c:v>0.75</c:v>
                </c:pt>
                <c:pt idx="19">
                  <c:v>2.08</c:v>
                </c:pt>
                <c:pt idx="20">
                  <c:v>0.35</c:v>
                </c:pt>
                <c:pt idx="21">
                  <c:v>1.0999999999999999</c:v>
                </c:pt>
                <c:pt idx="22">
                  <c:v>1.02</c:v>
                </c:pt>
                <c:pt idx="23">
                  <c:v>0.23</c:v>
                </c:pt>
                <c:pt idx="24">
                  <c:v>1.9000000000000001</c:v>
                </c:pt>
              </c:numCache>
            </c:numRef>
          </c:xVal>
          <c:yVal>
            <c:numRef>
              <c:f>'графіки '!$I$90:$I$114</c:f>
              <c:numCache>
                <c:formatCode>0%</c:formatCode>
                <c:ptCount val="25"/>
                <c:pt idx="0">
                  <c:v>-5.0000000000000044E-2</c:v>
                </c:pt>
                <c:pt idx="1">
                  <c:v>-0.56000000000000005</c:v>
                </c:pt>
                <c:pt idx="2">
                  <c:v>-0.24999999999999997</c:v>
                </c:pt>
                <c:pt idx="3">
                  <c:v>0.49000000000000005</c:v>
                </c:pt>
                <c:pt idx="4">
                  <c:v>-3.33</c:v>
                </c:pt>
                <c:pt idx="5">
                  <c:v>-0.61</c:v>
                </c:pt>
                <c:pt idx="6">
                  <c:v>-0.33999999999999997</c:v>
                </c:pt>
                <c:pt idx="7">
                  <c:v>-0.12999999999999995</c:v>
                </c:pt>
                <c:pt idx="8">
                  <c:v>-1.77</c:v>
                </c:pt>
                <c:pt idx="9">
                  <c:v>-0.23999999999999996</c:v>
                </c:pt>
                <c:pt idx="10">
                  <c:v>0.43</c:v>
                </c:pt>
                <c:pt idx="11">
                  <c:v>-0.33000000000000007</c:v>
                </c:pt>
                <c:pt idx="12">
                  <c:v>-0.3</c:v>
                </c:pt>
                <c:pt idx="13">
                  <c:v>-0.63</c:v>
                </c:pt>
                <c:pt idx="14">
                  <c:v>-5.7299999999999995</c:v>
                </c:pt>
                <c:pt idx="15">
                  <c:v>-0.36</c:v>
                </c:pt>
                <c:pt idx="16">
                  <c:v>-1.35</c:v>
                </c:pt>
                <c:pt idx="17">
                  <c:v>-0.31</c:v>
                </c:pt>
                <c:pt idx="18">
                  <c:v>3.0000000000000009E-2</c:v>
                </c:pt>
                <c:pt idx="19">
                  <c:v>-5.0000000000000051E-2</c:v>
                </c:pt>
                <c:pt idx="20">
                  <c:v>-0.15999999999999998</c:v>
                </c:pt>
                <c:pt idx="21">
                  <c:v>-0.55999999999999994</c:v>
                </c:pt>
                <c:pt idx="22">
                  <c:v>-1.0000000000000009E-2</c:v>
                </c:pt>
                <c:pt idx="23">
                  <c:v>-0.43000000000000005</c:v>
                </c:pt>
                <c:pt idx="24">
                  <c:v>0.28000000000000003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0165376"/>
        <c:axId val="130196224"/>
      </c:scatterChart>
      <c:valAx>
        <c:axId val="13016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solidFill>
                      <a:srgbClr val="00B050"/>
                    </a:solidFill>
                  </a:defRPr>
                </a:pPr>
                <a:r>
                  <a:rPr lang="uk-UA" sz="1400">
                    <a:solidFill>
                      <a:srgbClr val="00B050"/>
                    </a:solidFill>
                  </a:rPr>
                  <a:t>Ефективність роботи</a:t>
                </a:r>
              </a:p>
            </c:rich>
          </c:tx>
          <c:layout>
            <c:manualLayout>
              <c:xMode val="edge"/>
              <c:yMode val="edge"/>
              <c:x val="0.40954972434266335"/>
              <c:y val="0.93819563492063496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ln w="28575">
            <a:solidFill>
              <a:srgbClr val="009900"/>
            </a:solidFill>
          </a:ln>
        </c:spPr>
        <c:txPr>
          <a:bodyPr/>
          <a:lstStyle/>
          <a:p>
            <a:pPr>
              <a:defRPr>
                <a:solidFill>
                  <a:srgbClr val="00B050"/>
                </a:solidFill>
              </a:defRPr>
            </a:pPr>
            <a:endParaRPr lang="ru-RU"/>
          </a:p>
        </c:txPr>
        <c:crossAx val="130196224"/>
        <c:crosses val="autoZero"/>
        <c:crossBetween val="midCat"/>
      </c:valAx>
      <c:valAx>
        <c:axId val="13019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50000"/>
                </a:schemeClr>
              </a:solidFill>
              <a:prstDash val="solid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r>
                  <a:rPr lang="uk-UA" sz="1400">
                    <a:solidFill>
                      <a:srgbClr val="C00000"/>
                    </a:solidFill>
                  </a:rPr>
                  <a:t>Використання ресурсів</a:t>
                </a:r>
              </a:p>
            </c:rich>
          </c:tx>
          <c:layout>
            <c:manualLayout>
              <c:xMode val="edge"/>
              <c:yMode val="edge"/>
              <c:x val="8.4402356902356906E-3"/>
              <c:y val="0.33156481481481481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ln w="28575">
            <a:solidFill>
              <a:srgbClr val="C00000"/>
            </a:solidFill>
          </a:ln>
        </c:spPr>
        <c:txPr>
          <a:bodyPr/>
          <a:lstStyle/>
          <a:p>
            <a:pPr>
              <a:defRPr i="0">
                <a:solidFill>
                  <a:srgbClr val="C00000"/>
                </a:solidFill>
              </a:defRPr>
            </a:pPr>
            <a:endParaRPr lang="ru-RU"/>
          </a:p>
        </c:txPr>
        <c:crossAx val="130165376"/>
        <c:crosses val="autoZero"/>
        <c:crossBetween val="midCat"/>
      </c:valAx>
      <c:spPr>
        <a:gradFill flip="none" rotWithShape="1">
          <a:gsLst>
            <a:gs pos="50000">
              <a:schemeClr val="accent5">
                <a:lumMod val="40000"/>
                <a:lumOff val="60000"/>
              </a:schemeClr>
            </a:gs>
            <a:gs pos="0">
              <a:srgbClr val="FFFFCC"/>
            </a:gs>
            <a:gs pos="100000">
              <a:srgbClr val="FFFFCC"/>
            </a:gs>
          </a:gsLst>
          <a:lin ang="2700000" scaled="1"/>
          <a:tileRect/>
        </a:gradFill>
      </c:spPr>
    </c:plotArea>
    <c:plotVisOnly val="1"/>
    <c:dispBlanksAs val="gap"/>
    <c:showDLblsOverMax val="0"/>
  </c:chart>
  <c:spPr>
    <a:solidFill>
      <a:srgbClr val="FFFFCC"/>
    </a:solidFill>
    <a:ln w="28575">
      <a:solidFill>
        <a:srgbClr val="0070C0"/>
      </a:solidFill>
    </a:ln>
  </c:spPr>
  <c:txPr>
    <a:bodyPr/>
    <a:lstStyle/>
    <a:p>
      <a:pPr>
        <a:defRPr>
          <a:latin typeface="+mj-lt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uk-UA" sz="1800"/>
              <a:t>Рейтинги </a:t>
            </a:r>
            <a:r>
              <a:rPr lang="uk-UA" sz="1800" u="sng"/>
              <a:t>апеляційних адміністративних суді</a:t>
            </a:r>
            <a:r>
              <a:rPr lang="uk-UA" sz="1800"/>
              <a:t>в </a:t>
            </a:r>
            <a:r>
              <a:rPr lang="uk-UA" sz="1800" b="1" i="0" u="none" strike="noStrike" baseline="0">
                <a:effectLst/>
              </a:rPr>
              <a:t>за 2019 рік</a:t>
            </a:r>
            <a:endParaRPr lang="uk-UA" sz="18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944215703287769E-2"/>
          <c:y val="0.14961965811965813"/>
          <c:w val="0.92423516414141416"/>
          <c:h val="0.7863380341880341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0"/>
              <c:tx>
                <c:strRef>
                  <c:f>'графіки '!$C$118</c:f>
                  <c:strCache>
                    <c:ptCount val="1"/>
                    <c:pt idx="0">
                      <c:v>Перший апеляційний адміністративний суд (м. Донецьк)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strRef>
                  <c:f>'графіки '!$C$119</c:f>
                  <c:strCache>
                    <c:ptCount val="1"/>
                    <c:pt idx="0">
                      <c:v>Другий апеляційний адміністративний суд (м. Харків)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'графіки '!$C$120</c:f>
                  <c:strCache>
                    <c:ptCount val="1"/>
                    <c:pt idx="0">
                      <c:v>Третій апеляційний адміністративний суд (м. Дніпро)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'графіки '!$C$121</c:f>
                  <c:strCache>
                    <c:ptCount val="1"/>
                    <c:pt idx="0">
                      <c:v>П'ятий апеляційний адміністративний суд (м. Одеса)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'графіки '!$C$122</c:f>
                  <c:strCache>
                    <c:ptCount val="1"/>
                    <c:pt idx="0">
                      <c:v>Шостий апеляційний адміністративний суд (м. Київ)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strRef>
                  <c:f>'графіки '!$C$123</c:f>
                  <c:strCache>
                    <c:ptCount val="1"/>
                    <c:pt idx="0">
                      <c:v>Сьомий апеляційний адміністративний суд (м. Вінниця)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strRef>
                  <c:f>'графіки '!$C$124</c:f>
                  <c:strCache>
                    <c:ptCount val="1"/>
                    <c:pt idx="0">
                      <c:v>Восьмий апеляційний адміністративний суд (м. Львів)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strRef>
                  <c:f>'графіки 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'графіки '!$H$118:$H$124</c:f>
              <c:numCache>
                <c:formatCode>0%</c:formatCode>
                <c:ptCount val="7"/>
                <c:pt idx="0">
                  <c:v>2.21</c:v>
                </c:pt>
                <c:pt idx="1">
                  <c:v>1.0299999999999998</c:v>
                </c:pt>
                <c:pt idx="2">
                  <c:v>0.89</c:v>
                </c:pt>
                <c:pt idx="3">
                  <c:v>0.56000000000000005</c:v>
                </c:pt>
                <c:pt idx="4">
                  <c:v>1.92</c:v>
                </c:pt>
                <c:pt idx="5">
                  <c:v>0.26</c:v>
                </c:pt>
                <c:pt idx="6">
                  <c:v>0.35</c:v>
                </c:pt>
              </c:numCache>
            </c:numRef>
          </c:xVal>
          <c:yVal>
            <c:numRef>
              <c:f>'графіки '!$I$118:$I$124</c:f>
              <c:numCache>
                <c:formatCode>0%</c:formatCode>
                <c:ptCount val="7"/>
                <c:pt idx="0">
                  <c:v>0.37999999999999995</c:v>
                </c:pt>
                <c:pt idx="1">
                  <c:v>0</c:v>
                </c:pt>
                <c:pt idx="2">
                  <c:v>-5.0000000000000051E-2</c:v>
                </c:pt>
                <c:pt idx="3">
                  <c:v>8.0000000000000016E-2</c:v>
                </c:pt>
                <c:pt idx="4">
                  <c:v>0.32</c:v>
                </c:pt>
                <c:pt idx="5">
                  <c:v>0.12</c:v>
                </c:pt>
                <c:pt idx="6">
                  <c:v>8.9999999999999969E-2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0250240"/>
        <c:axId val="130252160"/>
      </c:scatterChart>
      <c:valAx>
        <c:axId val="130250240"/>
        <c:scaling>
          <c:orientation val="minMax"/>
          <c:max val="3"/>
          <c:min val="-1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solidFill>
                      <a:srgbClr val="00B050"/>
                    </a:solidFill>
                  </a:defRPr>
                </a:pPr>
                <a:r>
                  <a:rPr lang="uk-UA" sz="1400">
                    <a:solidFill>
                      <a:srgbClr val="00B050"/>
                    </a:solidFill>
                  </a:rPr>
                  <a:t>Ефективність роботи</a:t>
                </a:r>
              </a:p>
            </c:rich>
          </c:tx>
          <c:layout>
            <c:manualLayout>
              <c:xMode val="edge"/>
              <c:yMode val="edge"/>
              <c:x val="0.40954972434266335"/>
              <c:y val="0.93819563492063496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ln w="28575">
            <a:solidFill>
              <a:srgbClr val="009900"/>
            </a:solidFill>
          </a:ln>
        </c:spPr>
        <c:txPr>
          <a:bodyPr/>
          <a:lstStyle/>
          <a:p>
            <a:pPr>
              <a:defRPr>
                <a:solidFill>
                  <a:srgbClr val="00B050"/>
                </a:solidFill>
              </a:defRPr>
            </a:pPr>
            <a:endParaRPr lang="ru-RU"/>
          </a:p>
        </c:txPr>
        <c:crossAx val="130252160"/>
        <c:crosses val="autoZero"/>
        <c:crossBetween val="midCat"/>
      </c:valAx>
      <c:valAx>
        <c:axId val="13025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50000"/>
                </a:schemeClr>
              </a:solidFill>
              <a:prstDash val="solid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r>
                  <a:rPr lang="uk-UA" sz="1400">
                    <a:solidFill>
                      <a:srgbClr val="C00000"/>
                    </a:solidFill>
                  </a:rPr>
                  <a:t>Використання ресурсів</a:t>
                </a:r>
              </a:p>
            </c:rich>
          </c:tx>
          <c:layout>
            <c:manualLayout>
              <c:xMode val="edge"/>
              <c:yMode val="edge"/>
              <c:x val="8.4402356902356906E-3"/>
              <c:y val="0.33156481481481481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ln w="28575">
            <a:solidFill>
              <a:srgbClr val="C00000"/>
            </a:solidFill>
          </a:ln>
        </c:spPr>
        <c:txPr>
          <a:bodyPr/>
          <a:lstStyle/>
          <a:p>
            <a:pPr>
              <a:defRPr i="0">
                <a:solidFill>
                  <a:srgbClr val="C00000"/>
                </a:solidFill>
              </a:defRPr>
            </a:pPr>
            <a:endParaRPr lang="ru-RU"/>
          </a:p>
        </c:txPr>
        <c:crossAx val="130250240"/>
        <c:crosses val="autoZero"/>
        <c:crossBetween val="midCat"/>
      </c:valAx>
      <c:spPr>
        <a:gradFill flip="none" rotWithShape="1">
          <a:gsLst>
            <a:gs pos="50000">
              <a:schemeClr val="accent5">
                <a:lumMod val="40000"/>
                <a:lumOff val="60000"/>
              </a:schemeClr>
            </a:gs>
            <a:gs pos="0">
              <a:srgbClr val="FFFFCC"/>
            </a:gs>
            <a:gs pos="100000">
              <a:srgbClr val="FFFFCC"/>
            </a:gs>
          </a:gsLst>
          <a:lin ang="2700000" scaled="1"/>
          <a:tileRect/>
        </a:gradFill>
      </c:spPr>
    </c:plotArea>
    <c:plotVisOnly val="1"/>
    <c:dispBlanksAs val="gap"/>
    <c:showDLblsOverMax val="0"/>
  </c:chart>
  <c:spPr>
    <a:solidFill>
      <a:srgbClr val="FFFFCC"/>
    </a:solidFill>
    <a:ln w="28575">
      <a:solidFill>
        <a:srgbClr val="0070C0"/>
      </a:solidFill>
    </a:ln>
  </c:spPr>
  <c:txPr>
    <a:bodyPr/>
    <a:lstStyle/>
    <a:p>
      <a:pPr>
        <a:defRPr>
          <a:latin typeface="+mj-lt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uk-UA" sz="1800" b="1" i="0" baseline="0">
                <a:effectLst/>
              </a:rPr>
              <a:t>Ефективність використання трудових ресурсів</a:t>
            </a:r>
          </a:p>
          <a:p>
            <a:pPr>
              <a:defRPr/>
            </a:pPr>
            <a:r>
              <a:rPr lang="uk-UA" sz="1800" b="1" i="0" baseline="0">
                <a:effectLst/>
              </a:rPr>
              <a:t>у </a:t>
            </a:r>
            <a:r>
              <a:rPr lang="uk-UA" sz="1800" b="1" i="0" u="sng" baseline="0">
                <a:effectLst/>
              </a:rPr>
              <a:t>місцевих господарських судах</a:t>
            </a:r>
            <a:r>
              <a:rPr lang="uk-UA" sz="1800" b="1" i="0" baseline="0">
                <a:effectLst/>
              </a:rPr>
              <a:t> </a:t>
            </a:r>
            <a:r>
              <a:rPr lang="uk-UA" sz="1800" b="1" i="0" u="none" strike="noStrike" baseline="0">
                <a:effectLst/>
              </a:rPr>
              <a:t>за 2019 рік</a:t>
            </a:r>
            <a:endParaRPr lang="uk-UA">
              <a:effectLst/>
            </a:endParaRPr>
          </a:p>
        </c:rich>
      </c:tx>
      <c:layout>
        <c:manualLayout>
          <c:xMode val="edge"/>
          <c:yMode val="edge"/>
          <c:x val="0.22059121904745102"/>
          <c:y val="1.03479034393945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047979797979797E-2"/>
          <c:y val="0.13063580246913581"/>
          <c:w val="0.89250378787878792"/>
          <c:h val="0.7695706521739130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tx>
                <c:strRef>
                  <c:f>'графіки '!$C$36</c:f>
                  <c:strCache>
                    <c:ptCount val="1"/>
                    <c:pt idx="0">
                      <c:v>Господарський суд Вінницької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strRef>
                  <c:f>'графіки '!$C$37</c:f>
                  <c:strCache>
                    <c:ptCount val="1"/>
                    <c:pt idx="0">
                      <c:v>Господарський суд Волинської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'графіки '!$C$38</c:f>
                  <c:strCache>
                    <c:ptCount val="1"/>
                    <c:pt idx="0">
                      <c:v>Господарський суд Дніпропетровської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'графіки '!$C$39</c:f>
                  <c:strCache>
                    <c:ptCount val="1"/>
                    <c:pt idx="0">
                      <c:v>Господарський суд Донецької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'графіки '!$C$40</c:f>
                  <c:strCache>
                    <c:ptCount val="1"/>
                    <c:pt idx="0">
                      <c:v>Господарський суд Житомирської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strRef>
                  <c:f>'графіки '!$C$41</c:f>
                  <c:strCache>
                    <c:ptCount val="1"/>
                    <c:pt idx="0">
                      <c:v>Господарський суд Закарпатської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strRef>
                  <c:f>'графіки '!$C$42</c:f>
                  <c:strCache>
                    <c:ptCount val="1"/>
                    <c:pt idx="0">
                      <c:v>Господарський суд Запорізької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strRef>
                  <c:f>'графіки '!$C$43</c:f>
                  <c:strCache>
                    <c:ptCount val="1"/>
                    <c:pt idx="0">
                      <c:v>Господарський суд Івано-Франківської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'графіки '!$C$44</c:f>
                  <c:strCache>
                    <c:ptCount val="1"/>
                    <c:pt idx="0">
                      <c:v>Господарський суд Київської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'графіки '!$C$45</c:f>
                  <c:strCache>
                    <c:ptCount val="1"/>
                    <c:pt idx="0">
                      <c:v>Господарський суд Кіровоградської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'графіки '!$C$46</c:f>
                  <c:strCache>
                    <c:ptCount val="1"/>
                    <c:pt idx="0">
                      <c:v>Господарський суд Луганської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tx>
                <c:strRef>
                  <c:f>'графіки '!$C$47</c:f>
                  <c:strCache>
                    <c:ptCount val="1"/>
                    <c:pt idx="0">
                      <c:v>Господарський суд Львівської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tx>
                <c:strRef>
                  <c:f>'графіки '!$C$48</c:f>
                  <c:strCache>
                    <c:ptCount val="1"/>
                    <c:pt idx="0">
                      <c:v>Господарський суд Миколаївської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tx>
                <c:strRef>
                  <c:f>'графіки '!$C$49</c:f>
                  <c:strCache>
                    <c:ptCount val="1"/>
                    <c:pt idx="0">
                      <c:v>Господарський суд міста Києва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tx>
                <c:strRef>
                  <c:f>'графіки '!$C$50</c:f>
                  <c:strCache>
                    <c:ptCount val="1"/>
                    <c:pt idx="0">
                      <c:v>Господарський суд Одеської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tx>
                <c:strRef>
                  <c:f>'графіки '!$C$51</c:f>
                  <c:strCache>
                    <c:ptCount val="1"/>
                    <c:pt idx="0">
                      <c:v>Господарський суд Полтавської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tx>
                <c:strRef>
                  <c:f>'графіки '!$C$52</c:f>
                  <c:strCache>
                    <c:ptCount val="1"/>
                    <c:pt idx="0">
                      <c:v>Господарський суд Рівненської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tx>
                <c:strRef>
                  <c:f>'графіки '!$C$53</c:f>
                  <c:strCache>
                    <c:ptCount val="1"/>
                    <c:pt idx="0">
                      <c:v>Господарський суд Сумської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tx>
                <c:strRef>
                  <c:f>'графіки '!$C$54</c:f>
                  <c:strCache>
                    <c:ptCount val="1"/>
                    <c:pt idx="0">
                      <c:v>Господарський суд Тернопільської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tx>
                <c:strRef>
                  <c:f>'графіки '!$C$55</c:f>
                  <c:strCache>
                    <c:ptCount val="1"/>
                    <c:pt idx="0">
                      <c:v>Господарський суд Харківської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tx>
                <c:strRef>
                  <c:f>'графіки '!$C$56</c:f>
                  <c:strCache>
                    <c:ptCount val="1"/>
                    <c:pt idx="0">
                      <c:v>Господарський суд Херсонської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tx>
                <c:strRef>
                  <c:f>'графіки '!$C$57</c:f>
                  <c:strCache>
                    <c:ptCount val="1"/>
                    <c:pt idx="0">
                      <c:v>Господарський суд Хмельницької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tx>
                <c:strRef>
                  <c:f>'графіки '!$C$58</c:f>
                  <c:strCache>
                    <c:ptCount val="1"/>
                    <c:pt idx="0">
                      <c:v>Господарський суд Черкаської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tx>
                <c:strRef>
                  <c:f>'графіки '!$C$59</c:f>
                  <c:strCache>
                    <c:ptCount val="1"/>
                    <c:pt idx="0">
                      <c:v>Господарський суд Чернівецької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tx>
                <c:strRef>
                  <c:f>'графіки '!$C$60</c:f>
                  <c:strCache>
                    <c:ptCount val="1"/>
                    <c:pt idx="0">
                      <c:v>Господарський суд Чернігівської області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u="none" strike="noStrike">
                      <a:latin typeface="Times New Roman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'графіки '!$F$36:$F$60</c:f>
              <c:numCache>
                <c:formatCode>#,##0.0_ ;[Red]\-#,##0.0\ </c:formatCode>
                <c:ptCount val="25"/>
                <c:pt idx="0">
                  <c:v>2436.1</c:v>
                </c:pt>
                <c:pt idx="1">
                  <c:v>1284.2</c:v>
                </c:pt>
                <c:pt idx="2">
                  <c:v>9076.6</c:v>
                </c:pt>
                <c:pt idx="3">
                  <c:v>3792.1</c:v>
                </c:pt>
                <c:pt idx="4">
                  <c:v>2958.5</c:v>
                </c:pt>
                <c:pt idx="5">
                  <c:v>1315.1</c:v>
                </c:pt>
                <c:pt idx="6">
                  <c:v>5673.3</c:v>
                </c:pt>
                <c:pt idx="7">
                  <c:v>2772.3</c:v>
                </c:pt>
                <c:pt idx="8">
                  <c:v>6498</c:v>
                </c:pt>
                <c:pt idx="9">
                  <c:v>1605</c:v>
                </c:pt>
                <c:pt idx="10">
                  <c:v>1749</c:v>
                </c:pt>
                <c:pt idx="11">
                  <c:v>4655.8999999999996</c:v>
                </c:pt>
                <c:pt idx="12">
                  <c:v>3459.3</c:v>
                </c:pt>
                <c:pt idx="13">
                  <c:v>17916.400000000001</c:v>
                </c:pt>
                <c:pt idx="14">
                  <c:v>6482.2</c:v>
                </c:pt>
                <c:pt idx="15">
                  <c:v>3281.9</c:v>
                </c:pt>
                <c:pt idx="16">
                  <c:v>1484.3</c:v>
                </c:pt>
                <c:pt idx="17">
                  <c:v>2637.7</c:v>
                </c:pt>
                <c:pt idx="18">
                  <c:v>1608.5</c:v>
                </c:pt>
                <c:pt idx="19">
                  <c:v>7421.8</c:v>
                </c:pt>
                <c:pt idx="20">
                  <c:v>1738.8</c:v>
                </c:pt>
                <c:pt idx="21">
                  <c:v>2443.6999999999998</c:v>
                </c:pt>
                <c:pt idx="22">
                  <c:v>3171.1</c:v>
                </c:pt>
                <c:pt idx="23">
                  <c:v>1939.8</c:v>
                </c:pt>
                <c:pt idx="24">
                  <c:v>1761.6</c:v>
                </c:pt>
              </c:numCache>
            </c:numRef>
          </c:xVal>
          <c:yVal>
            <c:numRef>
              <c:f>'графіки '!$G$36:$G$60</c:f>
              <c:numCache>
                <c:formatCode>#,##0.0_ ;[Red]\-#,##0.0\ </c:formatCode>
                <c:ptCount val="25"/>
                <c:pt idx="0">
                  <c:v>9.3559999999999999</c:v>
                </c:pt>
                <c:pt idx="1">
                  <c:v>9</c:v>
                </c:pt>
                <c:pt idx="2">
                  <c:v>34.408000000000001</c:v>
                </c:pt>
                <c:pt idx="3">
                  <c:v>26.283999999999999</c:v>
                </c:pt>
                <c:pt idx="4">
                  <c:v>17</c:v>
                </c:pt>
                <c:pt idx="5">
                  <c:v>4.3559999999999999</c:v>
                </c:pt>
                <c:pt idx="6">
                  <c:v>20</c:v>
                </c:pt>
                <c:pt idx="7">
                  <c:v>14.968</c:v>
                </c:pt>
                <c:pt idx="8">
                  <c:v>29.164000000000001</c:v>
                </c:pt>
                <c:pt idx="9">
                  <c:v>7.3959999999999999</c:v>
                </c:pt>
                <c:pt idx="10">
                  <c:v>17.396000000000001</c:v>
                </c:pt>
                <c:pt idx="11">
                  <c:v>35.607999999999997</c:v>
                </c:pt>
                <c:pt idx="12">
                  <c:v>9.6280000000000001</c:v>
                </c:pt>
                <c:pt idx="13">
                  <c:v>73.623999999999995</c:v>
                </c:pt>
                <c:pt idx="14">
                  <c:v>27.56</c:v>
                </c:pt>
                <c:pt idx="15">
                  <c:v>15.448</c:v>
                </c:pt>
                <c:pt idx="16">
                  <c:v>13.244</c:v>
                </c:pt>
                <c:pt idx="17">
                  <c:v>9.1839999999999993</c:v>
                </c:pt>
                <c:pt idx="18">
                  <c:v>13</c:v>
                </c:pt>
                <c:pt idx="19">
                  <c:v>39.491999999999997</c:v>
                </c:pt>
                <c:pt idx="20">
                  <c:v>10.756</c:v>
                </c:pt>
                <c:pt idx="21">
                  <c:v>15.22</c:v>
                </c:pt>
                <c:pt idx="22">
                  <c:v>10.112</c:v>
                </c:pt>
                <c:pt idx="23">
                  <c:v>14</c:v>
                </c:pt>
                <c:pt idx="24">
                  <c:v>13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0776448"/>
        <c:axId val="131606016"/>
      </c:scatterChart>
      <c:valAx>
        <c:axId val="13077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r>
                  <a:rPr lang="uk-UA" sz="1400">
                    <a:solidFill>
                      <a:sysClr val="windowText" lastClr="000000"/>
                    </a:solidFill>
                  </a:rPr>
                  <a:t>Кількість розглянутих справ</a:t>
                </a:r>
              </a:p>
            </c:rich>
          </c:tx>
          <c:layout>
            <c:manualLayout>
              <c:xMode val="edge"/>
              <c:yMode val="edge"/>
              <c:x val="0.39111626683501677"/>
              <c:y val="0.93740982286634456"/>
            </c:manualLayout>
          </c:layout>
          <c:overlay val="0"/>
        </c:title>
        <c:numFmt formatCode="#,##0.0_ ;[Red]\-#,##0.0\ 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ru-RU"/>
          </a:p>
        </c:txPr>
        <c:crossAx val="131606016"/>
        <c:crosses val="autoZero"/>
        <c:crossBetween val="midCat"/>
      </c:valAx>
      <c:valAx>
        <c:axId val="13160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50000"/>
                </a:schemeClr>
              </a:solidFill>
              <a:prstDash val="solid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r>
                  <a:rPr lang="uk-UA" sz="1400">
                    <a:solidFill>
                      <a:sysClr val="windowText" lastClr="000000"/>
                    </a:solidFill>
                  </a:rPr>
                  <a:t>Середньооблікова чисельність суддів</a:t>
                </a:r>
              </a:p>
            </c:rich>
          </c:tx>
          <c:layout>
            <c:manualLayout>
              <c:xMode val="edge"/>
              <c:yMode val="edge"/>
              <c:x val="1.1112794612794612E-2"/>
              <c:y val="0.19256260064412237"/>
            </c:manualLayout>
          </c:layout>
          <c:overlay val="0"/>
        </c:title>
        <c:numFmt formatCode="#,##0.0_ ;[Red]\-#,##0.0\ " sourceLinked="1"/>
        <c:majorTickMark val="none"/>
        <c:minorTickMark val="none"/>
        <c:tickLblPos val="nextTo"/>
        <c:txPr>
          <a:bodyPr/>
          <a:lstStyle/>
          <a:p>
            <a:pPr>
              <a:defRPr i="0">
                <a:solidFill>
                  <a:sysClr val="windowText" lastClr="000000"/>
                </a:solidFill>
              </a:defRPr>
            </a:pPr>
            <a:endParaRPr lang="ru-RU"/>
          </a:p>
        </c:txPr>
        <c:crossAx val="130776448"/>
        <c:crosses val="autoZero"/>
        <c:crossBetween val="midCat"/>
      </c:valAx>
      <c:spPr>
        <a:gradFill flip="none" rotWithShape="1">
          <a:gsLst>
            <a:gs pos="50000">
              <a:srgbClr val="CCFFCC"/>
            </a:gs>
            <a:gs pos="0">
              <a:srgbClr val="FFFFCC"/>
            </a:gs>
            <a:gs pos="100000">
              <a:srgbClr val="FFFFCC"/>
            </a:gs>
          </a:gsLst>
          <a:lin ang="2700000" scaled="1"/>
          <a:tileRect/>
        </a:gradFill>
      </c:spPr>
    </c:plotArea>
    <c:plotVisOnly val="1"/>
    <c:dispBlanksAs val="gap"/>
    <c:showDLblsOverMax val="0"/>
  </c:chart>
  <c:spPr>
    <a:solidFill>
      <a:srgbClr val="FFFFCC"/>
    </a:solidFill>
    <a:ln w="28575">
      <a:solidFill>
        <a:srgbClr val="00B050"/>
      </a:solidFill>
    </a:ln>
  </c:spPr>
  <c:txPr>
    <a:bodyPr/>
    <a:lstStyle/>
    <a:p>
      <a:pPr>
        <a:defRPr>
          <a:latin typeface="+mj-lt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296333</xdr:colOff>
      <xdr:row>4</xdr:row>
      <xdr:rowOff>31750</xdr:rowOff>
    </xdr:from>
    <xdr:to>
      <xdr:col>6</xdr:col>
      <xdr:colOff>529166</xdr:colOff>
      <xdr:row>5</xdr:row>
      <xdr:rowOff>148167</xdr:rowOff>
    </xdr:to>
    <xdr:sp macro="" textlink="">
      <xdr:nvSpPr>
        <xdr:cNvPr id="2" name="Стрелка вниз 1"/>
        <xdr:cNvSpPr/>
      </xdr:nvSpPr>
      <xdr:spPr>
        <a:xfrm>
          <a:off x="6001808" y="1022350"/>
          <a:ext cx="232833" cy="402167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uk-UA" sz="1100"/>
        </a:p>
      </xdr:txBody>
    </xdr:sp>
    <xdr:clientData/>
  </xdr:twoCellAnchor>
  <xdr:twoCellAnchor>
    <xdr:from>
      <xdr:col>8</xdr:col>
      <xdr:colOff>300566</xdr:colOff>
      <xdr:row>4</xdr:row>
      <xdr:rowOff>52917</xdr:rowOff>
    </xdr:from>
    <xdr:to>
      <xdr:col>8</xdr:col>
      <xdr:colOff>533399</xdr:colOff>
      <xdr:row>5</xdr:row>
      <xdr:rowOff>169334</xdr:rowOff>
    </xdr:to>
    <xdr:sp macro="" textlink="">
      <xdr:nvSpPr>
        <xdr:cNvPr id="3" name="Стрелка вниз 2"/>
        <xdr:cNvSpPr/>
      </xdr:nvSpPr>
      <xdr:spPr>
        <a:xfrm>
          <a:off x="7663391" y="1043517"/>
          <a:ext cx="232833" cy="402167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uk-UA" sz="1100"/>
        </a:p>
      </xdr:txBody>
    </xdr:sp>
    <xdr:clientData/>
  </xdr:twoCellAnchor>
  <xdr:twoCellAnchor>
    <xdr:from>
      <xdr:col>14</xdr:col>
      <xdr:colOff>287867</xdr:colOff>
      <xdr:row>4</xdr:row>
      <xdr:rowOff>41275</xdr:rowOff>
    </xdr:from>
    <xdr:to>
      <xdr:col>14</xdr:col>
      <xdr:colOff>520700</xdr:colOff>
      <xdr:row>5</xdr:row>
      <xdr:rowOff>157692</xdr:rowOff>
    </xdr:to>
    <xdr:sp macro="" textlink="">
      <xdr:nvSpPr>
        <xdr:cNvPr id="4" name="Стрелка вниз 3"/>
        <xdr:cNvSpPr/>
      </xdr:nvSpPr>
      <xdr:spPr>
        <a:xfrm>
          <a:off x="12089342" y="1031875"/>
          <a:ext cx="232833" cy="402167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uk-UA" sz="1100"/>
        </a:p>
      </xdr:txBody>
    </xdr:sp>
    <xdr:clientData/>
  </xdr:twoCellAnchor>
  <xdr:twoCellAnchor>
    <xdr:from>
      <xdr:col>11</xdr:col>
      <xdr:colOff>336550</xdr:colOff>
      <xdr:row>4</xdr:row>
      <xdr:rowOff>50800</xdr:rowOff>
    </xdr:from>
    <xdr:to>
      <xdr:col>11</xdr:col>
      <xdr:colOff>569383</xdr:colOff>
      <xdr:row>5</xdr:row>
      <xdr:rowOff>167217</xdr:rowOff>
    </xdr:to>
    <xdr:sp macro="" textlink="">
      <xdr:nvSpPr>
        <xdr:cNvPr id="5" name="Стрелка вниз 4"/>
        <xdr:cNvSpPr/>
      </xdr:nvSpPr>
      <xdr:spPr>
        <a:xfrm>
          <a:off x="9594850" y="1041400"/>
          <a:ext cx="232833" cy="402167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uk-UA" sz="1100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0.04644</cdr:x>
      <cdr:y>0.112</cdr:y>
    </cdr:from>
    <cdr:to>
      <cdr:x>0.12637</cdr:x>
      <cdr:y>0.26582</cdr:y>
    </cdr:to>
    <cdr:sp macro="" textlink="">
      <cdr:nvSpPr>
        <cdr:cNvPr id="6" name="TextBox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383190" y="459828"/>
          <a:ext cx="659580" cy="631538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>
          <a:solidFill>
            <a:srgbClr val="0070C0"/>
          </a:solidFill>
        </a:ln>
      </cdr:spPr>
      <cdr:txBody>
        <a:bodyPr xmlns:a="http://schemas.openxmlformats.org/drawingml/2006/main" vertOverflow="overflow" horzOverflow="overflow" wrap="none" lIns="36000" tIns="36000" rIns="36000" bIns="36000" rtlCol="0" anchor="ctr" anchorCtr="1"/>
        <a:lstStyle xmlns:a="http://schemas.openxmlformats.org/drawingml/2006/main"/>
        <a:p xmlns:a="http://schemas.openxmlformats.org/drawingml/2006/main">
          <a:r>
            <a:rPr lang="uk-UA" sz="3200" b="1">
              <a:solidFill>
                <a:sysClr val="windowText" lastClr="000000"/>
              </a:solidFill>
            </a:rPr>
            <a:t>АВ</a:t>
          </a:r>
        </a:p>
      </cdr:txBody>
    </cdr:sp>
  </cdr:relSizeAnchor>
  <cdr:relSizeAnchor xmlns:cdr="http://schemas.openxmlformats.org/drawingml/2006/chartDrawing">
    <cdr:from>
      <cdr:x>0.88134</cdr:x>
      <cdr:y>0.77606</cdr:y>
    </cdr:from>
    <cdr:to>
      <cdr:x>0.96496</cdr:x>
      <cdr:y>0.937</cdr:y>
    </cdr:to>
    <cdr:sp macro="" textlink="">
      <cdr:nvSpPr>
        <cdr:cNvPr id="10" name="TextBox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8376227" y="3855456"/>
          <a:ext cx="794725" cy="7995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75000"/>
          </a:schemeClr>
        </a:solidFill>
        <a:ln xmlns:a="http://schemas.openxmlformats.org/drawingml/2006/main">
          <a:solidFill>
            <a:srgbClr val="0070C0"/>
          </a:solidFill>
        </a:ln>
      </cdr:spPr>
      <cdr:txBody>
        <a:bodyPr xmlns:a="http://schemas.openxmlformats.org/drawingml/2006/main" wrap="none" lIns="36000" tIns="36000" rIns="36000" bIns="3600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3200" b="1">
              <a:solidFill>
                <a:sysClr val="windowText" lastClr="000000"/>
              </a:solidFill>
            </a:rPr>
            <a:t>ВА</a:t>
          </a:r>
        </a:p>
      </cdr:txBody>
    </cdr:sp>
  </cdr:relSizeAnchor>
  <cdr:relSizeAnchor xmlns:cdr="http://schemas.openxmlformats.org/drawingml/2006/chartDrawing">
    <cdr:from>
      <cdr:x>0.04008</cdr:x>
      <cdr:y>0.77602</cdr:y>
    </cdr:from>
    <cdr:to>
      <cdr:x>0.1237</cdr:x>
      <cdr:y>0.93696</cdr:y>
    </cdr:to>
    <cdr:sp macro="" textlink="">
      <cdr:nvSpPr>
        <cdr:cNvPr id="11" name="TextBox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380934" y="3855260"/>
          <a:ext cx="794725" cy="799549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>
          <a:solidFill>
            <a:srgbClr val="0070C0"/>
          </a:solidFill>
        </a:ln>
      </cdr:spPr>
      <cdr:txBody>
        <a:bodyPr xmlns:a="http://schemas.openxmlformats.org/drawingml/2006/main" wrap="none" lIns="36000" tIns="36000" rIns="36000" bIns="3600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3200" b="1">
              <a:solidFill>
                <a:sysClr val="windowText" lastClr="000000"/>
              </a:solidFill>
            </a:rPr>
            <a:t>ВВ</a:t>
          </a:r>
        </a:p>
      </cdr:txBody>
    </cdr:sp>
  </cdr:relSizeAnchor>
  <cdr:relSizeAnchor xmlns:cdr="http://schemas.openxmlformats.org/drawingml/2006/chartDrawing">
    <cdr:from>
      <cdr:x>0.88022</cdr:x>
      <cdr:y>0.1071</cdr:y>
    </cdr:from>
    <cdr:to>
      <cdr:x>0.96384</cdr:x>
      <cdr:y>0.26804</cdr:y>
    </cdr:to>
    <cdr:sp macro="" textlink="">
      <cdr:nvSpPr>
        <cdr:cNvPr id="12" name="TextBox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8337550" y="527049"/>
          <a:ext cx="792055" cy="792025"/>
        </a:xfrm>
        <a:prstGeom xmlns:a="http://schemas.openxmlformats.org/drawingml/2006/main" prst="rect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solidFill>
            <a:srgbClr val="0070C0"/>
          </a:solidFill>
        </a:ln>
      </cdr:spPr>
      <cdr:txBody>
        <a:bodyPr xmlns:a="http://schemas.openxmlformats.org/drawingml/2006/main" wrap="none" lIns="36000" tIns="36000" rIns="36000" bIns="3600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3200" b="1">
              <a:solidFill>
                <a:sysClr val="windowText" lastClr="000000"/>
              </a:solidFill>
            </a:rPr>
            <a:t>АА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0.07581</cdr:x>
      <cdr:y>0.13782</cdr:y>
    </cdr:from>
    <cdr:to>
      <cdr:x>0.9676</cdr:x>
      <cdr:y>0.9041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 flipV="1">
          <a:off x="717765" y="694267"/>
          <a:ext cx="8443169" cy="3860253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0099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0.07581</cdr:x>
      <cdr:y>0.13782</cdr:y>
    </cdr:from>
    <cdr:to>
      <cdr:x>0.9676</cdr:x>
      <cdr:y>0.9041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 flipV="1">
          <a:off x="717765" y="694267"/>
          <a:ext cx="8443169" cy="3860253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0099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0.10536</cdr:x>
      <cdr:y>0.13197</cdr:y>
    </cdr:from>
    <cdr:to>
      <cdr:x>0.96765</cdr:x>
      <cdr:y>0.89845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 flipV="1">
          <a:off x="993775" y="650875"/>
          <a:ext cx="8133108" cy="3780299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7030A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0.07581</cdr:x>
      <cdr:y>0.13782</cdr:y>
    </cdr:from>
    <cdr:to>
      <cdr:x>0.9676</cdr:x>
      <cdr:y>0.9041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 flipV="1">
          <a:off x="717765" y="694267"/>
          <a:ext cx="8443169" cy="3860253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0099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0.07581</cdr:x>
      <cdr:y>0.13782</cdr:y>
    </cdr:from>
    <cdr:to>
      <cdr:x>0.9676</cdr:x>
      <cdr:y>0.9041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 flipV="1">
          <a:off x="717765" y="694267"/>
          <a:ext cx="8443169" cy="3860253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0099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0.10536</cdr:x>
      <cdr:y>0.13197</cdr:y>
    </cdr:from>
    <cdr:to>
      <cdr:x>0.96765</cdr:x>
      <cdr:y>0.89845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 flipV="1">
          <a:off x="993775" y="650875"/>
          <a:ext cx="8133108" cy="3780299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7030A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0.10536</cdr:x>
      <cdr:y>0.13197</cdr:y>
    </cdr:from>
    <cdr:to>
      <cdr:x>0.96765</cdr:x>
      <cdr:y>0.89845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 flipV="1">
          <a:off x="993775" y="650875"/>
          <a:ext cx="8133108" cy="3780299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7030A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23662</xdr:colOff>
      <xdr:row>7</xdr:row>
      <xdr:rowOff>15875</xdr:rowOff>
    </xdr:from>
    <xdr:to>
      <xdr:col>30</xdr:col>
      <xdr:colOff>317412</xdr:colOff>
      <xdr:row>30</xdr:row>
      <xdr:rowOff>108000</xdr:rowOff>
    </xdr:to>
    <xdr:graphicFrame macro="">
      <xdr:nvGraphicFramePr>
        <xdr:cNvPr id="2" name="Рейтинги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21165</xdr:colOff>
      <xdr:row>7</xdr:row>
      <xdr:rowOff>10583</xdr:rowOff>
    </xdr:from>
    <xdr:to>
      <xdr:col>46</xdr:col>
      <xdr:colOff>332415</xdr:colOff>
      <xdr:row>30</xdr:row>
      <xdr:rowOff>102708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47</xdr:col>
      <xdr:colOff>47624</xdr:colOff>
      <xdr:row>7</xdr:row>
      <xdr:rowOff>0</xdr:rowOff>
    </xdr:from>
    <xdr:to>
      <xdr:col>62</xdr:col>
      <xdr:colOff>358874</xdr:colOff>
      <xdr:row>30</xdr:row>
      <xdr:rowOff>92125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333374</xdr:colOff>
      <xdr:row>34</xdr:row>
      <xdr:rowOff>0</xdr:rowOff>
    </xdr:from>
    <xdr:to>
      <xdr:col>30</xdr:col>
      <xdr:colOff>293749</xdr:colOff>
      <xdr:row>58</xdr:row>
      <xdr:rowOff>108000</xdr:rowOff>
    </xdr:to>
    <xdr:graphicFrame macro="">
      <xdr:nvGraphicFramePr>
        <xdr:cNvPr id="13" name="Рейтинги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65689</xdr:colOff>
      <xdr:row>34</xdr:row>
      <xdr:rowOff>35035</xdr:rowOff>
    </xdr:from>
    <xdr:to>
      <xdr:col>62</xdr:col>
      <xdr:colOff>376939</xdr:colOff>
      <xdr:row>58</xdr:row>
      <xdr:rowOff>143035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8658</xdr:colOff>
      <xdr:row>61</xdr:row>
      <xdr:rowOff>19606</xdr:rowOff>
    </xdr:from>
    <xdr:to>
      <xdr:col>30</xdr:col>
      <xdr:colOff>302408</xdr:colOff>
      <xdr:row>84</xdr:row>
      <xdr:rowOff>127606</xdr:rowOff>
    </xdr:to>
    <xdr:graphicFrame macro="">
      <xdr:nvGraphicFramePr>
        <xdr:cNvPr id="9" name="Рейтинги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10947</xdr:colOff>
      <xdr:row>87</xdr:row>
      <xdr:rowOff>175173</xdr:rowOff>
    </xdr:from>
    <xdr:to>
      <xdr:col>30</xdr:col>
      <xdr:colOff>304697</xdr:colOff>
      <xdr:row>112</xdr:row>
      <xdr:rowOff>92673</xdr:rowOff>
    </xdr:to>
    <xdr:graphicFrame macro="">
      <xdr:nvGraphicFramePr>
        <xdr:cNvPr id="11" name="Рейтинги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333374</xdr:colOff>
      <xdr:row>116</xdr:row>
      <xdr:rowOff>0</xdr:rowOff>
    </xdr:from>
    <xdr:to>
      <xdr:col>30</xdr:col>
      <xdr:colOff>293749</xdr:colOff>
      <xdr:row>138</xdr:row>
      <xdr:rowOff>0</xdr:rowOff>
    </xdr:to>
    <xdr:graphicFrame macro="">
      <xdr:nvGraphicFramePr>
        <xdr:cNvPr id="14" name="Рейтинги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2737</xdr:colOff>
      <xdr:row>34</xdr:row>
      <xdr:rowOff>19161</xdr:rowOff>
    </xdr:from>
    <xdr:to>
      <xdr:col>46</xdr:col>
      <xdr:colOff>313987</xdr:colOff>
      <xdr:row>58</xdr:row>
      <xdr:rowOff>127161</xdr:rowOff>
    </xdr:to>
    <xdr:graphicFrame macro="">
      <xdr:nvGraphicFramePr>
        <xdr:cNvPr id="50" name="Диаграмма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30</xdr:col>
      <xdr:colOff>569311</xdr:colOff>
      <xdr:row>61</xdr:row>
      <xdr:rowOff>54741</xdr:rowOff>
    </xdr:from>
    <xdr:to>
      <xdr:col>46</xdr:col>
      <xdr:colOff>277311</xdr:colOff>
      <xdr:row>84</xdr:row>
      <xdr:rowOff>162741</xdr:rowOff>
    </xdr:to>
    <xdr:graphicFrame macro="">
      <xdr:nvGraphicFramePr>
        <xdr:cNvPr id="52" name="Диаграмма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61</xdr:row>
      <xdr:rowOff>40532</xdr:rowOff>
    </xdr:from>
    <xdr:to>
      <xdr:col>62</xdr:col>
      <xdr:colOff>311250</xdr:colOff>
      <xdr:row>84</xdr:row>
      <xdr:rowOff>148532</xdr:rowOff>
    </xdr:to>
    <xdr:graphicFrame macro="">
      <xdr:nvGraphicFramePr>
        <xdr:cNvPr id="54" name="Диаграмма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30</xdr:col>
      <xdr:colOff>587375</xdr:colOff>
      <xdr:row>87</xdr:row>
      <xdr:rowOff>174625</xdr:rowOff>
    </xdr:from>
    <xdr:to>
      <xdr:col>46</xdr:col>
      <xdr:colOff>295375</xdr:colOff>
      <xdr:row>112</xdr:row>
      <xdr:rowOff>92125</xdr:rowOff>
    </xdr:to>
    <xdr:graphicFrame macro="">
      <xdr:nvGraphicFramePr>
        <xdr:cNvPr id="57" name="Диаграмма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31</xdr:col>
      <xdr:colOff>7430</xdr:colOff>
      <xdr:row>116</xdr:row>
      <xdr:rowOff>15877</xdr:rowOff>
    </xdr:from>
    <xdr:to>
      <xdr:col>46</xdr:col>
      <xdr:colOff>318680</xdr:colOff>
      <xdr:row>138</xdr:row>
      <xdr:rowOff>0</xdr:rowOff>
    </xdr:to>
    <xdr:graphicFrame macro="">
      <xdr:nvGraphicFramePr>
        <xdr:cNvPr id="58" name="Диаграмма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47</xdr:col>
      <xdr:colOff>0</xdr:colOff>
      <xdr:row>87</xdr:row>
      <xdr:rowOff>158750</xdr:rowOff>
    </xdr:from>
    <xdr:to>
      <xdr:col>62</xdr:col>
      <xdr:colOff>311250</xdr:colOff>
      <xdr:row>112</xdr:row>
      <xdr:rowOff>76250</xdr:rowOff>
    </xdr:to>
    <xdr:graphicFrame macro="">
      <xdr:nvGraphicFramePr>
        <xdr:cNvPr id="61" name="Диаграмма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47</xdr:col>
      <xdr:colOff>47625</xdr:colOff>
      <xdr:row>116</xdr:row>
      <xdr:rowOff>0</xdr:rowOff>
    </xdr:from>
    <xdr:to>
      <xdr:col>62</xdr:col>
      <xdr:colOff>358875</xdr:colOff>
      <xdr:row>138</xdr:row>
      <xdr:rowOff>0</xdr:rowOff>
    </xdr:to>
    <xdr:graphicFrame macro="">
      <xdr:nvGraphicFramePr>
        <xdr:cNvPr id="63" name="Диаграмма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0.04142</cdr:x>
      <cdr:y>0.10755</cdr:y>
    </cdr:from>
    <cdr:to>
      <cdr:x>0.12504</cdr:x>
      <cdr:y>0.26849</cdr:y>
    </cdr:to>
    <cdr:sp macro="" textlink="">
      <cdr:nvSpPr>
        <cdr:cNvPr id="6" name="TextBox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393671" y="534307"/>
          <a:ext cx="794724" cy="7995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>
          <a:solidFill>
            <a:srgbClr val="0070C0"/>
          </a:solidFill>
        </a:ln>
      </cdr:spPr>
      <cdr:txBody>
        <a:bodyPr xmlns:a="http://schemas.openxmlformats.org/drawingml/2006/main" vertOverflow="overflow" horzOverflow="overflow" wrap="none" lIns="36000" tIns="36000" rIns="36000" bIns="36000" rtlCol="0" anchor="ctr" anchorCtr="1"/>
        <a:lstStyle xmlns:a="http://schemas.openxmlformats.org/drawingml/2006/main"/>
        <a:p xmlns:a="http://schemas.openxmlformats.org/drawingml/2006/main">
          <a:r>
            <a:rPr lang="uk-UA" sz="3200" b="1">
              <a:solidFill>
                <a:sysClr val="windowText" lastClr="000000"/>
              </a:solidFill>
            </a:rPr>
            <a:t>АВ</a:t>
          </a:r>
        </a:p>
      </cdr:txBody>
    </cdr:sp>
  </cdr:relSizeAnchor>
  <cdr:relSizeAnchor xmlns:cdr="http://schemas.openxmlformats.org/drawingml/2006/chartDrawing">
    <cdr:from>
      <cdr:x>0.88134</cdr:x>
      <cdr:y>0.77606</cdr:y>
    </cdr:from>
    <cdr:to>
      <cdr:x>0.96496</cdr:x>
      <cdr:y>0.937</cdr:y>
    </cdr:to>
    <cdr:sp macro="" textlink="">
      <cdr:nvSpPr>
        <cdr:cNvPr id="10" name="TextBox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8376227" y="3855456"/>
          <a:ext cx="794725" cy="7995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75000"/>
          </a:schemeClr>
        </a:solidFill>
        <a:ln xmlns:a="http://schemas.openxmlformats.org/drawingml/2006/main">
          <a:solidFill>
            <a:srgbClr val="0070C0"/>
          </a:solidFill>
        </a:ln>
      </cdr:spPr>
      <cdr:txBody>
        <a:bodyPr xmlns:a="http://schemas.openxmlformats.org/drawingml/2006/main" wrap="none" lIns="36000" tIns="36000" rIns="36000" bIns="3600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3200" b="1">
              <a:solidFill>
                <a:sysClr val="windowText" lastClr="000000"/>
              </a:solidFill>
            </a:rPr>
            <a:t>ВА</a:t>
          </a:r>
        </a:p>
      </cdr:txBody>
    </cdr:sp>
  </cdr:relSizeAnchor>
  <cdr:relSizeAnchor xmlns:cdr="http://schemas.openxmlformats.org/drawingml/2006/chartDrawing">
    <cdr:from>
      <cdr:x>0.04008</cdr:x>
      <cdr:y>0.77602</cdr:y>
    </cdr:from>
    <cdr:to>
      <cdr:x>0.1237</cdr:x>
      <cdr:y>0.93696</cdr:y>
    </cdr:to>
    <cdr:sp macro="" textlink="">
      <cdr:nvSpPr>
        <cdr:cNvPr id="11" name="TextBox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380934" y="3855260"/>
          <a:ext cx="794725" cy="799549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>
          <a:solidFill>
            <a:srgbClr val="0070C0"/>
          </a:solidFill>
        </a:ln>
      </cdr:spPr>
      <cdr:txBody>
        <a:bodyPr xmlns:a="http://schemas.openxmlformats.org/drawingml/2006/main" wrap="none" lIns="36000" tIns="36000" rIns="36000" bIns="3600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3200" b="1">
              <a:solidFill>
                <a:sysClr val="windowText" lastClr="000000"/>
              </a:solidFill>
            </a:rPr>
            <a:t>ВВ</a:t>
          </a:r>
        </a:p>
      </cdr:txBody>
    </cdr:sp>
  </cdr:relSizeAnchor>
  <cdr:relSizeAnchor xmlns:cdr="http://schemas.openxmlformats.org/drawingml/2006/chartDrawing">
    <cdr:from>
      <cdr:x>0.88022</cdr:x>
      <cdr:y>0.1071</cdr:y>
    </cdr:from>
    <cdr:to>
      <cdr:x>0.96384</cdr:x>
      <cdr:y>0.26804</cdr:y>
    </cdr:to>
    <cdr:sp macro="" textlink="">
      <cdr:nvSpPr>
        <cdr:cNvPr id="12" name="TextBox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8337550" y="527049"/>
          <a:ext cx="792055" cy="792025"/>
        </a:xfrm>
        <a:prstGeom xmlns:a="http://schemas.openxmlformats.org/drawingml/2006/main" prst="rect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solidFill>
            <a:srgbClr val="0070C0"/>
          </a:solidFill>
        </a:ln>
      </cdr:spPr>
      <cdr:txBody>
        <a:bodyPr xmlns:a="http://schemas.openxmlformats.org/drawingml/2006/main" wrap="none" lIns="36000" tIns="36000" rIns="36000" bIns="3600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3200" b="1">
              <a:solidFill>
                <a:sysClr val="windowText" lastClr="000000"/>
              </a:solidFill>
            </a:rPr>
            <a:t>АА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0.07581</cdr:x>
      <cdr:y>0.13782</cdr:y>
    </cdr:from>
    <cdr:to>
      <cdr:x>0.9676</cdr:x>
      <cdr:y>0.9041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 flipV="1">
          <a:off x="717765" y="694267"/>
          <a:ext cx="8443169" cy="3860253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0099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0.10536</cdr:x>
      <cdr:y>0.13197</cdr:y>
    </cdr:from>
    <cdr:to>
      <cdr:x>0.96765</cdr:x>
      <cdr:y>0.89845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 flipV="1">
          <a:off x="993775" y="650875"/>
          <a:ext cx="8133108" cy="3780299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7030A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0.04142</cdr:x>
      <cdr:y>0.10755</cdr:y>
    </cdr:from>
    <cdr:to>
      <cdr:x>0.12504</cdr:x>
      <cdr:y>0.26849</cdr:y>
    </cdr:to>
    <cdr:sp macro="" textlink="">
      <cdr:nvSpPr>
        <cdr:cNvPr id="6" name="TextBox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393671" y="534307"/>
          <a:ext cx="794724" cy="7995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>
          <a:solidFill>
            <a:srgbClr val="0070C0"/>
          </a:solidFill>
        </a:ln>
      </cdr:spPr>
      <cdr:txBody>
        <a:bodyPr xmlns:a="http://schemas.openxmlformats.org/drawingml/2006/main" vertOverflow="overflow" horzOverflow="overflow" wrap="none" lIns="36000" tIns="36000" rIns="36000" bIns="36000" rtlCol="0" anchor="ctr" anchorCtr="1"/>
        <a:lstStyle xmlns:a="http://schemas.openxmlformats.org/drawingml/2006/main"/>
        <a:p xmlns:a="http://schemas.openxmlformats.org/drawingml/2006/main">
          <a:r>
            <a:rPr lang="uk-UA" sz="3200" b="1">
              <a:solidFill>
                <a:sysClr val="windowText" lastClr="000000"/>
              </a:solidFill>
            </a:rPr>
            <a:t>АВ</a:t>
          </a:r>
        </a:p>
      </cdr:txBody>
    </cdr:sp>
  </cdr:relSizeAnchor>
  <cdr:relSizeAnchor xmlns:cdr="http://schemas.openxmlformats.org/drawingml/2006/chartDrawing">
    <cdr:from>
      <cdr:x>0.88134</cdr:x>
      <cdr:y>0.77606</cdr:y>
    </cdr:from>
    <cdr:to>
      <cdr:x>0.96496</cdr:x>
      <cdr:y>0.937</cdr:y>
    </cdr:to>
    <cdr:sp macro="" textlink="">
      <cdr:nvSpPr>
        <cdr:cNvPr id="10" name="TextBox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8376227" y="3855456"/>
          <a:ext cx="794725" cy="7995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75000"/>
          </a:schemeClr>
        </a:solidFill>
        <a:ln xmlns:a="http://schemas.openxmlformats.org/drawingml/2006/main">
          <a:solidFill>
            <a:srgbClr val="0070C0"/>
          </a:solidFill>
        </a:ln>
      </cdr:spPr>
      <cdr:txBody>
        <a:bodyPr xmlns:a="http://schemas.openxmlformats.org/drawingml/2006/main" wrap="none" lIns="36000" tIns="36000" rIns="36000" bIns="3600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3200" b="1">
              <a:solidFill>
                <a:sysClr val="windowText" lastClr="000000"/>
              </a:solidFill>
            </a:rPr>
            <a:t>ВА</a:t>
          </a:r>
        </a:p>
      </cdr:txBody>
    </cdr:sp>
  </cdr:relSizeAnchor>
  <cdr:relSizeAnchor xmlns:cdr="http://schemas.openxmlformats.org/drawingml/2006/chartDrawing">
    <cdr:from>
      <cdr:x>0.04008</cdr:x>
      <cdr:y>0.77602</cdr:y>
    </cdr:from>
    <cdr:to>
      <cdr:x>0.1237</cdr:x>
      <cdr:y>0.93696</cdr:y>
    </cdr:to>
    <cdr:sp macro="" textlink="">
      <cdr:nvSpPr>
        <cdr:cNvPr id="11" name="TextBox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380934" y="3855260"/>
          <a:ext cx="794725" cy="799549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>
          <a:solidFill>
            <a:srgbClr val="0070C0"/>
          </a:solidFill>
        </a:ln>
      </cdr:spPr>
      <cdr:txBody>
        <a:bodyPr xmlns:a="http://schemas.openxmlformats.org/drawingml/2006/main" wrap="none" lIns="36000" tIns="36000" rIns="36000" bIns="3600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3200" b="1">
              <a:solidFill>
                <a:sysClr val="windowText" lastClr="000000"/>
              </a:solidFill>
            </a:rPr>
            <a:t>ВВ</a:t>
          </a:r>
        </a:p>
      </cdr:txBody>
    </cdr:sp>
  </cdr:relSizeAnchor>
  <cdr:relSizeAnchor xmlns:cdr="http://schemas.openxmlformats.org/drawingml/2006/chartDrawing">
    <cdr:from>
      <cdr:x>0.88022</cdr:x>
      <cdr:y>0.1071</cdr:y>
    </cdr:from>
    <cdr:to>
      <cdr:x>0.96384</cdr:x>
      <cdr:y>0.26804</cdr:y>
    </cdr:to>
    <cdr:sp macro="" textlink="">
      <cdr:nvSpPr>
        <cdr:cNvPr id="12" name="TextBox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8337550" y="527049"/>
          <a:ext cx="792055" cy="792025"/>
        </a:xfrm>
        <a:prstGeom xmlns:a="http://schemas.openxmlformats.org/drawingml/2006/main" prst="rect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solidFill>
            <a:srgbClr val="0070C0"/>
          </a:solidFill>
        </a:ln>
      </cdr:spPr>
      <cdr:txBody>
        <a:bodyPr xmlns:a="http://schemas.openxmlformats.org/drawingml/2006/main" wrap="none" lIns="36000" tIns="36000" rIns="36000" bIns="3600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3200" b="1">
              <a:solidFill>
                <a:sysClr val="windowText" lastClr="000000"/>
              </a:solidFill>
            </a:rPr>
            <a:t>АА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0.10536</cdr:x>
      <cdr:y>0.13197</cdr:y>
    </cdr:from>
    <cdr:to>
      <cdr:x>0.96765</cdr:x>
      <cdr:y>0.89845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 flipV="1">
          <a:off x="993775" y="650875"/>
          <a:ext cx="8133108" cy="3780299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7030A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0.04142</cdr:x>
      <cdr:y>0.10755</cdr:y>
    </cdr:from>
    <cdr:to>
      <cdr:x>0.12504</cdr:x>
      <cdr:y>0.26849</cdr:y>
    </cdr:to>
    <cdr:sp macro="" textlink="">
      <cdr:nvSpPr>
        <cdr:cNvPr id="6" name="TextBox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341795" y="521627"/>
          <a:ext cx="690026" cy="780573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>
          <a:solidFill>
            <a:srgbClr val="0070C0"/>
          </a:solidFill>
        </a:ln>
      </cdr:spPr>
      <cdr:txBody>
        <a:bodyPr xmlns:a="http://schemas.openxmlformats.org/drawingml/2006/main" vertOverflow="overflow" horzOverflow="overflow" wrap="none" lIns="36000" tIns="36000" rIns="36000" bIns="36000" rtlCol="0" anchor="ctr" anchorCtr="1"/>
        <a:lstStyle xmlns:a="http://schemas.openxmlformats.org/drawingml/2006/main"/>
        <a:p xmlns:a="http://schemas.openxmlformats.org/drawingml/2006/main">
          <a:r>
            <a:rPr lang="uk-UA" sz="3200" b="1">
              <a:solidFill>
                <a:sysClr val="windowText" lastClr="000000"/>
              </a:solidFill>
            </a:rPr>
            <a:t>АВ</a:t>
          </a:r>
        </a:p>
      </cdr:txBody>
    </cdr:sp>
  </cdr:relSizeAnchor>
  <cdr:relSizeAnchor xmlns:cdr="http://schemas.openxmlformats.org/drawingml/2006/chartDrawing">
    <cdr:from>
      <cdr:x>0.88134</cdr:x>
      <cdr:y>0.77606</cdr:y>
    </cdr:from>
    <cdr:to>
      <cdr:x>0.96496</cdr:x>
      <cdr:y>0.937</cdr:y>
    </cdr:to>
    <cdr:sp macro="" textlink="">
      <cdr:nvSpPr>
        <cdr:cNvPr id="10" name="TextBox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8376227" y="3855456"/>
          <a:ext cx="794725" cy="7995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75000"/>
          </a:schemeClr>
        </a:solidFill>
        <a:ln xmlns:a="http://schemas.openxmlformats.org/drawingml/2006/main">
          <a:solidFill>
            <a:srgbClr val="0070C0"/>
          </a:solidFill>
        </a:ln>
      </cdr:spPr>
      <cdr:txBody>
        <a:bodyPr xmlns:a="http://schemas.openxmlformats.org/drawingml/2006/main" wrap="none" lIns="36000" tIns="36000" rIns="36000" bIns="3600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3200" b="1">
              <a:solidFill>
                <a:sysClr val="windowText" lastClr="000000"/>
              </a:solidFill>
            </a:rPr>
            <a:t>ВА</a:t>
          </a:r>
        </a:p>
      </cdr:txBody>
    </cdr:sp>
  </cdr:relSizeAnchor>
  <cdr:relSizeAnchor xmlns:cdr="http://schemas.openxmlformats.org/drawingml/2006/chartDrawing">
    <cdr:from>
      <cdr:x>0.04008</cdr:x>
      <cdr:y>0.77602</cdr:y>
    </cdr:from>
    <cdr:to>
      <cdr:x>0.1237</cdr:x>
      <cdr:y>0.93696</cdr:y>
    </cdr:to>
    <cdr:sp macro="" textlink="">
      <cdr:nvSpPr>
        <cdr:cNvPr id="11" name="TextBox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380934" y="3855260"/>
          <a:ext cx="794725" cy="799549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>
          <a:solidFill>
            <a:srgbClr val="0070C0"/>
          </a:solidFill>
        </a:ln>
      </cdr:spPr>
      <cdr:txBody>
        <a:bodyPr xmlns:a="http://schemas.openxmlformats.org/drawingml/2006/main" wrap="none" lIns="36000" tIns="36000" rIns="36000" bIns="3600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3200" b="1">
              <a:solidFill>
                <a:sysClr val="windowText" lastClr="000000"/>
              </a:solidFill>
            </a:rPr>
            <a:t>ВВ</a:t>
          </a:r>
        </a:p>
      </cdr:txBody>
    </cdr:sp>
  </cdr:relSizeAnchor>
  <cdr:relSizeAnchor xmlns:cdr="http://schemas.openxmlformats.org/drawingml/2006/chartDrawing">
    <cdr:from>
      <cdr:x>0.88685</cdr:x>
      <cdr:y>0.10936</cdr:y>
    </cdr:from>
    <cdr:to>
      <cdr:x>0.97047</cdr:x>
      <cdr:y>0.2703</cdr:y>
    </cdr:to>
    <cdr:sp macro="" textlink="">
      <cdr:nvSpPr>
        <cdr:cNvPr id="12" name="TextBox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7318254" y="530392"/>
          <a:ext cx="690026" cy="780573"/>
        </a:xfrm>
        <a:prstGeom xmlns:a="http://schemas.openxmlformats.org/drawingml/2006/main" prst="rect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solidFill>
            <a:srgbClr val="0070C0"/>
          </a:solidFill>
        </a:ln>
      </cdr:spPr>
      <cdr:txBody>
        <a:bodyPr xmlns:a="http://schemas.openxmlformats.org/drawingml/2006/main" wrap="none" lIns="36000" tIns="36000" rIns="36000" bIns="3600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3200" b="1">
              <a:solidFill>
                <a:sysClr val="windowText" lastClr="000000"/>
              </a:solidFill>
            </a:rPr>
            <a:t>АА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0.04142</cdr:x>
      <cdr:y>0.10755</cdr:y>
    </cdr:from>
    <cdr:to>
      <cdr:x>0.12504</cdr:x>
      <cdr:y>0.26849</cdr:y>
    </cdr:to>
    <cdr:sp macro="" textlink="">
      <cdr:nvSpPr>
        <cdr:cNvPr id="6" name="TextBox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393671" y="534307"/>
          <a:ext cx="794724" cy="7995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>
          <a:solidFill>
            <a:srgbClr val="0070C0"/>
          </a:solidFill>
        </a:ln>
      </cdr:spPr>
      <cdr:txBody>
        <a:bodyPr xmlns:a="http://schemas.openxmlformats.org/drawingml/2006/main" vertOverflow="overflow" horzOverflow="overflow" wrap="none" lIns="36000" tIns="36000" rIns="36000" bIns="36000" rtlCol="0" anchor="ctr" anchorCtr="1"/>
        <a:lstStyle xmlns:a="http://schemas.openxmlformats.org/drawingml/2006/main"/>
        <a:p xmlns:a="http://schemas.openxmlformats.org/drawingml/2006/main">
          <a:r>
            <a:rPr lang="uk-UA" sz="3200" b="1">
              <a:solidFill>
                <a:sysClr val="windowText" lastClr="000000"/>
              </a:solidFill>
            </a:rPr>
            <a:t>АВ</a:t>
          </a:r>
        </a:p>
      </cdr:txBody>
    </cdr:sp>
  </cdr:relSizeAnchor>
  <cdr:relSizeAnchor xmlns:cdr="http://schemas.openxmlformats.org/drawingml/2006/chartDrawing">
    <cdr:from>
      <cdr:x>0.88134</cdr:x>
      <cdr:y>0.77606</cdr:y>
    </cdr:from>
    <cdr:to>
      <cdr:x>0.96496</cdr:x>
      <cdr:y>0.937</cdr:y>
    </cdr:to>
    <cdr:sp macro="" textlink="">
      <cdr:nvSpPr>
        <cdr:cNvPr id="10" name="TextBox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8376227" y="3855456"/>
          <a:ext cx="794725" cy="7995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75000"/>
          </a:schemeClr>
        </a:solidFill>
        <a:ln xmlns:a="http://schemas.openxmlformats.org/drawingml/2006/main">
          <a:solidFill>
            <a:srgbClr val="0070C0"/>
          </a:solidFill>
        </a:ln>
      </cdr:spPr>
      <cdr:txBody>
        <a:bodyPr xmlns:a="http://schemas.openxmlformats.org/drawingml/2006/main" wrap="none" lIns="36000" tIns="36000" rIns="36000" bIns="3600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3200" b="1">
              <a:solidFill>
                <a:sysClr val="windowText" lastClr="000000"/>
              </a:solidFill>
            </a:rPr>
            <a:t>ВА</a:t>
          </a:r>
        </a:p>
      </cdr:txBody>
    </cdr:sp>
  </cdr:relSizeAnchor>
  <cdr:relSizeAnchor xmlns:cdr="http://schemas.openxmlformats.org/drawingml/2006/chartDrawing">
    <cdr:from>
      <cdr:x>0.04008</cdr:x>
      <cdr:y>0.77602</cdr:y>
    </cdr:from>
    <cdr:to>
      <cdr:x>0.1237</cdr:x>
      <cdr:y>0.93696</cdr:y>
    </cdr:to>
    <cdr:sp macro="" textlink="">
      <cdr:nvSpPr>
        <cdr:cNvPr id="11" name="TextBox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380934" y="3855260"/>
          <a:ext cx="794725" cy="799549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>
          <a:solidFill>
            <a:srgbClr val="0070C0"/>
          </a:solidFill>
        </a:ln>
      </cdr:spPr>
      <cdr:txBody>
        <a:bodyPr xmlns:a="http://schemas.openxmlformats.org/drawingml/2006/main" wrap="none" lIns="36000" tIns="36000" rIns="36000" bIns="3600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3200" b="1">
              <a:solidFill>
                <a:sysClr val="windowText" lastClr="000000"/>
              </a:solidFill>
            </a:rPr>
            <a:t>ВВ</a:t>
          </a:r>
        </a:p>
      </cdr:txBody>
    </cdr:sp>
  </cdr:relSizeAnchor>
  <cdr:relSizeAnchor xmlns:cdr="http://schemas.openxmlformats.org/drawingml/2006/chartDrawing">
    <cdr:from>
      <cdr:x>0.88022</cdr:x>
      <cdr:y>0.1071</cdr:y>
    </cdr:from>
    <cdr:to>
      <cdr:x>0.96384</cdr:x>
      <cdr:y>0.26804</cdr:y>
    </cdr:to>
    <cdr:sp macro="" textlink="">
      <cdr:nvSpPr>
        <cdr:cNvPr id="12" name="TextBox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8337550" y="527049"/>
          <a:ext cx="792055" cy="792025"/>
        </a:xfrm>
        <a:prstGeom xmlns:a="http://schemas.openxmlformats.org/drawingml/2006/main" prst="rect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solidFill>
            <a:srgbClr val="0070C0"/>
          </a:solidFill>
        </a:ln>
      </cdr:spPr>
      <cdr:txBody>
        <a:bodyPr xmlns:a="http://schemas.openxmlformats.org/drawingml/2006/main" wrap="none" lIns="36000" tIns="36000" rIns="36000" bIns="3600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3200" b="1">
              <a:solidFill>
                <a:sysClr val="windowText" lastClr="000000"/>
              </a:solidFill>
            </a:rPr>
            <a:t>АА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138"/>
  <sheetViews>
    <sheetView tabSelected="1" topLeftCell="B1" zoomScale="75" zoomScaleNormal="75" workbookViewId="0">
      <pane xSplit="2" ySplit="7" topLeftCell="D11" activePane="bottomRight" state="frozen"/>
      <selection activeCell="B1" sqref="B1"/>
      <selection pane="topRight" activeCell="D1" sqref="D1"/>
      <selection pane="bottomLeft" activeCell="B8" sqref="B8"/>
      <selection pane="bottomRight" activeCell="Z97" sqref="Z97"/>
    </sheetView>
  </sheetViews>
  <sheetFormatPr defaultRowHeight="14.25" outlineLevelRow="1" outlineLevelCol="1" x14ac:dyDescent="0.25"/>
  <cols>
    <col min="1" max="1" width="1" style="1" customWidth="1"/>
    <col min="2" max="2" width="7.5703125" style="1" customWidth="1"/>
    <col min="3" max="3" width="54.7109375" style="1" bestFit="1" customWidth="1"/>
    <col min="4" max="4" width="10.85546875" style="4" customWidth="1"/>
    <col min="5" max="5" width="10" style="4" customWidth="1"/>
    <col min="6" max="6" width="10.85546875" style="4" customWidth="1"/>
    <col min="7" max="7" width="12.5703125" style="1" customWidth="1"/>
    <col min="8" max="8" width="12.28515625" style="52" customWidth="1"/>
    <col min="9" max="9" width="11.85546875" style="1" customWidth="1"/>
    <col min="10" max="10" width="11.85546875" style="52" customWidth="1"/>
    <col min="11" max="11" width="13.7109375" style="14" customWidth="1"/>
    <col min="12" max="12" width="14.140625" style="14" customWidth="1"/>
    <col min="13" max="13" width="12.28515625" style="14" customWidth="1"/>
    <col min="14" max="14" width="11.7109375" style="14" customWidth="1"/>
    <col min="15" max="15" width="12.5703125" style="1" customWidth="1"/>
    <col min="16" max="16" width="12.28515625" style="1" customWidth="1"/>
    <col min="17" max="17" width="11.85546875" style="1" customWidth="1"/>
    <col min="18" max="18" width="10.85546875" style="1" customWidth="1"/>
    <col min="19" max="19" width="12.5703125" style="1" hidden="1" customWidth="1" outlineLevel="1"/>
    <col min="20" max="20" width="12" style="1" hidden="1" customWidth="1" outlineLevel="1"/>
    <col min="21" max="21" width="10.5703125" style="8" customWidth="1" collapsed="1"/>
    <col min="22" max="24" width="5.7109375" style="8" customWidth="1"/>
    <col min="25" max="25" width="2.42578125" style="8" customWidth="1"/>
    <col min="26" max="26" width="42.140625" style="1" customWidth="1"/>
    <col min="27" max="27" width="14" style="1" customWidth="1"/>
    <col min="28" max="28" width="9.140625" style="1" customWidth="1"/>
    <col min="29" max="16384" width="9.140625" style="1"/>
  </cols>
  <sheetData>
    <row r="2" spans="1:30" ht="22.5" customHeight="1" x14ac:dyDescent="0.25">
      <c r="B2" s="442" t="s">
        <v>1240</v>
      </c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  <c r="X2" s="442"/>
      <c r="Y2" s="36"/>
    </row>
    <row r="3" spans="1:30" ht="22.5" customHeight="1" x14ac:dyDescent="0.25"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  <c r="Y3" s="36"/>
    </row>
    <row r="4" spans="1:30" ht="18.75" thickBot="1" x14ac:dyDescent="0.3">
      <c r="B4" s="107"/>
      <c r="C4" s="107"/>
      <c r="D4" s="60"/>
      <c r="E4" s="60"/>
      <c r="F4" s="60"/>
      <c r="G4" s="60"/>
      <c r="H4" s="61"/>
      <c r="I4" s="60"/>
      <c r="J4" s="61"/>
      <c r="K4" s="60"/>
      <c r="L4" s="60"/>
      <c r="M4" s="61"/>
      <c r="N4" s="107"/>
      <c r="O4" s="107"/>
      <c r="P4" s="107"/>
      <c r="Q4" s="107"/>
      <c r="R4" s="107"/>
      <c r="U4" s="107"/>
      <c r="V4" s="107"/>
      <c r="W4" s="107"/>
      <c r="X4" s="107"/>
      <c r="Y4" s="107"/>
    </row>
    <row r="5" spans="1:30" ht="22.5" customHeight="1" outlineLevel="1" thickBot="1" x14ac:dyDescent="0.3">
      <c r="B5" s="107"/>
      <c r="C5" s="107"/>
      <c r="D5" s="107"/>
      <c r="E5" s="107"/>
      <c r="F5" s="107"/>
      <c r="G5" s="454"/>
      <c r="H5" s="48"/>
      <c r="I5" s="454"/>
      <c r="J5" s="48"/>
      <c r="K5" s="107"/>
      <c r="L5" s="454"/>
      <c r="M5" s="48"/>
      <c r="N5" s="430"/>
      <c r="O5" s="454"/>
      <c r="P5" s="107"/>
      <c r="Q5" s="107"/>
      <c r="R5" s="107"/>
      <c r="S5" s="66" t="s">
        <v>29</v>
      </c>
      <c r="T5" s="67" t="s">
        <v>31</v>
      </c>
      <c r="U5" s="24"/>
      <c r="V5" s="24"/>
      <c r="W5" s="24"/>
      <c r="X5" s="24"/>
      <c r="Y5" s="107"/>
    </row>
    <row r="6" spans="1:30" ht="22.5" customHeight="1" outlineLevel="1" thickBot="1" x14ac:dyDescent="0.3">
      <c r="G6" s="455"/>
      <c r="H6" s="49"/>
      <c r="I6" s="455"/>
      <c r="J6" s="53"/>
      <c r="L6" s="455"/>
      <c r="M6" s="53"/>
      <c r="O6" s="455"/>
      <c r="P6" s="34"/>
      <c r="Q6" s="34"/>
      <c r="R6" s="34"/>
      <c r="S6" s="65" t="s">
        <v>30</v>
      </c>
      <c r="T6" s="68" t="s">
        <v>32</v>
      </c>
      <c r="U6" s="25">
        <v>21</v>
      </c>
      <c r="V6" s="25">
        <v>11</v>
      </c>
      <c r="W6" s="25">
        <v>22</v>
      </c>
      <c r="X6" s="25">
        <v>12</v>
      </c>
    </row>
    <row r="7" spans="1:30" ht="102" customHeight="1" x14ac:dyDescent="0.25">
      <c r="B7" s="443" t="s">
        <v>2</v>
      </c>
      <c r="C7" s="446" t="s">
        <v>0</v>
      </c>
      <c r="D7" s="120" t="s">
        <v>11</v>
      </c>
      <c r="E7" s="6" t="s">
        <v>12</v>
      </c>
      <c r="F7" s="7" t="s">
        <v>13</v>
      </c>
      <c r="G7" s="15" t="s">
        <v>21</v>
      </c>
      <c r="H7" s="56" t="s">
        <v>28</v>
      </c>
      <c r="I7" s="15" t="s">
        <v>109</v>
      </c>
      <c r="J7" s="56" t="s">
        <v>28</v>
      </c>
      <c r="K7" s="7" t="s">
        <v>1238</v>
      </c>
      <c r="L7" s="15" t="s">
        <v>20</v>
      </c>
      <c r="M7" s="56" t="s">
        <v>28</v>
      </c>
      <c r="N7" s="7" t="s">
        <v>33</v>
      </c>
      <c r="O7" s="15" t="s">
        <v>19</v>
      </c>
      <c r="P7" s="56" t="s">
        <v>28</v>
      </c>
      <c r="Q7" s="62" t="s">
        <v>17</v>
      </c>
      <c r="R7" s="62" t="s">
        <v>18</v>
      </c>
      <c r="S7" s="16" t="s">
        <v>4</v>
      </c>
      <c r="T7" s="16" t="s">
        <v>5</v>
      </c>
      <c r="U7" s="449" t="s">
        <v>1</v>
      </c>
      <c r="V7" s="450"/>
      <c r="W7" s="450"/>
      <c r="X7" s="451"/>
      <c r="Y7" s="9"/>
    </row>
    <row r="8" spans="1:30" x14ac:dyDescent="0.25">
      <c r="B8" s="444"/>
      <c r="C8" s="447"/>
      <c r="D8" s="121" t="s">
        <v>10</v>
      </c>
      <c r="E8" s="18" t="s">
        <v>10</v>
      </c>
      <c r="F8" s="33" t="s">
        <v>10</v>
      </c>
      <c r="G8" s="32" t="s">
        <v>14</v>
      </c>
      <c r="H8" s="57" t="s">
        <v>14</v>
      </c>
      <c r="I8" s="28" t="s">
        <v>15</v>
      </c>
      <c r="J8" s="57" t="s">
        <v>14</v>
      </c>
      <c r="K8" s="29" t="s">
        <v>39</v>
      </c>
      <c r="L8" s="30" t="s">
        <v>108</v>
      </c>
      <c r="M8" s="57" t="s">
        <v>14</v>
      </c>
      <c r="N8" s="29" t="s">
        <v>16</v>
      </c>
      <c r="O8" s="28" t="s">
        <v>10</v>
      </c>
      <c r="P8" s="57" t="s">
        <v>14</v>
      </c>
      <c r="Q8" s="63"/>
      <c r="R8" s="63"/>
      <c r="S8" s="31"/>
      <c r="T8" s="31"/>
      <c r="U8" s="20" t="s">
        <v>7</v>
      </c>
      <c r="V8" s="22" t="s">
        <v>6</v>
      </c>
      <c r="W8" s="21" t="s">
        <v>8</v>
      </c>
      <c r="X8" s="27" t="s">
        <v>9</v>
      </c>
      <c r="Y8" s="9"/>
    </row>
    <row r="9" spans="1:30" s="35" customFormat="1" ht="18.75" customHeight="1" thickBot="1" x14ac:dyDescent="0.3">
      <c r="B9" s="445"/>
      <c r="C9" s="448"/>
      <c r="D9" s="452" t="s">
        <v>123</v>
      </c>
      <c r="E9" s="452"/>
      <c r="F9" s="452"/>
      <c r="G9" s="452"/>
      <c r="H9" s="452"/>
      <c r="I9" s="452"/>
      <c r="J9" s="452"/>
      <c r="K9" s="452"/>
      <c r="L9" s="452"/>
      <c r="M9" s="452"/>
      <c r="N9" s="452"/>
      <c r="O9" s="452"/>
      <c r="P9" s="452"/>
      <c r="Q9" s="452"/>
      <c r="R9" s="452"/>
      <c r="S9" s="452"/>
      <c r="T9" s="452"/>
      <c r="U9" s="452"/>
      <c r="V9" s="452"/>
      <c r="W9" s="452"/>
      <c r="X9" s="453"/>
      <c r="Y9" s="34"/>
    </row>
    <row r="10" spans="1:30" ht="30" x14ac:dyDescent="0.25">
      <c r="A10" s="99"/>
      <c r="B10" s="125" t="s">
        <v>38</v>
      </c>
      <c r="C10" s="126" t="s">
        <v>22</v>
      </c>
      <c r="D10" s="122">
        <f>SUM(D12:D35)</f>
        <v>261516.83597764937</v>
      </c>
      <c r="E10" s="71">
        <f>SUM(E12:E35)</f>
        <v>248668.2</v>
      </c>
      <c r="F10" s="72">
        <f>SUM(F12:F35)</f>
        <v>50035.4</v>
      </c>
      <c r="G10" s="11">
        <f>IF(E10&gt;0,ROUND((E10/D10),2),0)</f>
        <v>0.95</v>
      </c>
      <c r="H10" s="50"/>
      <c r="I10" s="12">
        <f>ROUND(F10/E10*365,0)</f>
        <v>73</v>
      </c>
      <c r="J10" s="54"/>
      <c r="K10" s="105">
        <f>SUM(K12:K35)</f>
        <v>2497786.4000000004</v>
      </c>
      <c r="L10" s="12">
        <f>ROUND(K10/E10,0)</f>
        <v>10</v>
      </c>
      <c r="M10" s="55"/>
      <c r="N10" s="106">
        <f>SUM(N12:N35)</f>
        <v>591.4</v>
      </c>
      <c r="O10" s="69">
        <f>ROUND((E10/N10),0)</f>
        <v>420</v>
      </c>
      <c r="P10" s="55"/>
      <c r="Q10" s="55"/>
      <c r="R10" s="55"/>
      <c r="S10" s="73"/>
      <c r="T10" s="73"/>
      <c r="U10" s="12"/>
      <c r="V10" s="12"/>
      <c r="W10" s="12"/>
      <c r="X10" s="12"/>
      <c r="Z10" s="431"/>
      <c r="AA10" s="431"/>
      <c r="AB10" s="431"/>
      <c r="AC10" s="431"/>
      <c r="AD10" s="431"/>
    </row>
    <row r="11" spans="1:30" s="43" customFormat="1" ht="18" x14ac:dyDescent="0.25">
      <c r="B11" s="127"/>
      <c r="C11" s="128" t="s">
        <v>27</v>
      </c>
      <c r="D11" s="123"/>
      <c r="E11" s="40"/>
      <c r="F11" s="44"/>
      <c r="G11" s="47">
        <v>1</v>
      </c>
      <c r="H11" s="51"/>
      <c r="I11" s="103">
        <v>88</v>
      </c>
      <c r="J11" s="45"/>
      <c r="K11" s="108"/>
      <c r="L11" s="103">
        <v>12</v>
      </c>
      <c r="M11" s="41"/>
      <c r="N11" s="140"/>
      <c r="O11" s="103">
        <v>183</v>
      </c>
      <c r="P11" s="41"/>
      <c r="Q11" s="47">
        <v>0</v>
      </c>
      <c r="R11" s="47">
        <v>0</v>
      </c>
      <c r="S11" s="39"/>
      <c r="T11" s="39"/>
      <c r="U11" s="46"/>
      <c r="V11" s="46"/>
      <c r="W11" s="46"/>
      <c r="X11" s="46"/>
      <c r="Y11" s="42"/>
    </row>
    <row r="12" spans="1:30" ht="15" customHeight="1" outlineLevel="1" x14ac:dyDescent="0.25">
      <c r="B12" s="129">
        <v>1</v>
      </c>
      <c r="C12" s="130" t="s">
        <v>356</v>
      </c>
      <c r="D12" s="124">
        <v>10934</v>
      </c>
      <c r="E12" s="124">
        <v>11132</v>
      </c>
      <c r="F12" s="124">
        <v>787</v>
      </c>
      <c r="G12" s="10">
        <f t="shared" ref="G12:G19" si="0">IF(E12&gt;0,ROUND((E12/D12),2),0)</f>
        <v>1.02</v>
      </c>
      <c r="H12" s="58">
        <f>G12-$G$11</f>
        <v>2.0000000000000018E-2</v>
      </c>
      <c r="I12" s="3">
        <f>ROUND(F12/E12*365/4,0)</f>
        <v>6</v>
      </c>
      <c r="J12" s="58">
        <f>-(ROUND(I12/$I$11-100%,2))</f>
        <v>0.93</v>
      </c>
      <c r="K12" s="80">
        <v>87985.2</v>
      </c>
      <c r="L12" s="102">
        <f>ROUND(K12/E12,1)</f>
        <v>7.9</v>
      </c>
      <c r="M12" s="58">
        <f>-ROUND(L12/$L$11-100%,2)</f>
        <v>0.34</v>
      </c>
      <c r="N12" s="101">
        <v>27.6</v>
      </c>
      <c r="O12" s="59">
        <f>ROUND((E12/N12),0)</f>
        <v>403</v>
      </c>
      <c r="P12" s="58">
        <f>ROUND(O12/$O$11-100%,2)</f>
        <v>1.2</v>
      </c>
      <c r="Q12" s="64">
        <f t="shared" ref="Q12:Q35" si="1">H12+J12</f>
        <v>0.95000000000000007</v>
      </c>
      <c r="R12" s="64">
        <f>M12+P12</f>
        <v>1.54</v>
      </c>
      <c r="S12" s="26">
        <f>IF(Q12&gt;=$Q$11,1,2)</f>
        <v>1</v>
      </c>
      <c r="T12" s="26">
        <f>IF(R12&gt;=$R$11,10,20)</f>
        <v>10</v>
      </c>
      <c r="U12" s="23">
        <f>IF(S12+T12=21,$U$8,0)</f>
        <v>0</v>
      </c>
      <c r="V12" s="104" t="str">
        <f>IF(S12+T12=11,$V$8,0)</f>
        <v>АА</v>
      </c>
      <c r="W12" s="23">
        <f>IF(S12+T12=22,$W$8,0)</f>
        <v>0</v>
      </c>
      <c r="X12" s="17">
        <f>IF(S12+T12=12,$X$8,0)</f>
        <v>0</v>
      </c>
      <c r="Z12" s="118"/>
      <c r="AA12" s="118"/>
    </row>
    <row r="13" spans="1:30" ht="15" customHeight="1" outlineLevel="1" x14ac:dyDescent="0.25">
      <c r="B13" s="129">
        <v>2</v>
      </c>
      <c r="C13" s="130" t="s">
        <v>358</v>
      </c>
      <c r="D13" s="124">
        <v>4602</v>
      </c>
      <c r="E13" s="5">
        <v>4510</v>
      </c>
      <c r="F13" s="13">
        <v>688</v>
      </c>
      <c r="G13" s="10">
        <f t="shared" si="0"/>
        <v>0.98</v>
      </c>
      <c r="H13" s="58">
        <f t="shared" ref="H13:H35" si="2">G13-$G$11</f>
        <v>-2.0000000000000018E-2</v>
      </c>
      <c r="I13" s="3">
        <f t="shared" ref="I13:I35" si="3">ROUND(F13/E13*365,0)</f>
        <v>56</v>
      </c>
      <c r="J13" s="58">
        <f t="shared" ref="J13:J35" si="4">-(ROUND(I13/$I$11-100%,2))</f>
        <v>0.36</v>
      </c>
      <c r="K13" s="80">
        <v>60542.6</v>
      </c>
      <c r="L13" s="102">
        <f>ROUND(K13/E13,1)</f>
        <v>13.4</v>
      </c>
      <c r="M13" s="58">
        <f t="shared" ref="M13:M35" si="5">-ROUND(L13/$L$11-100%,2)</f>
        <v>-0.12</v>
      </c>
      <c r="N13" s="101">
        <v>13.8</v>
      </c>
      <c r="O13" s="59">
        <f t="shared" ref="O13:O19" si="6">ROUND((E13/N13),0)</f>
        <v>327</v>
      </c>
      <c r="P13" s="58">
        <f t="shared" ref="P13:P35" si="7">ROUND(O13/$O$11-100%,2)</f>
        <v>0.79</v>
      </c>
      <c r="Q13" s="64">
        <f t="shared" si="1"/>
        <v>0.33999999999999997</v>
      </c>
      <c r="R13" s="64">
        <f t="shared" ref="R13:R30" si="8">M13+P13</f>
        <v>0.67</v>
      </c>
      <c r="S13" s="26">
        <f t="shared" ref="S13:S35" si="9">IF(Q13&gt;=$Q$11,1,2)</f>
        <v>1</v>
      </c>
      <c r="T13" s="26">
        <f t="shared" ref="T13:T35" si="10">IF(R13&gt;=$R$11,10,20)</f>
        <v>10</v>
      </c>
      <c r="U13" s="23">
        <f t="shared" ref="U13:U35" si="11">IF(S13+T13=21,$U$8,0)</f>
        <v>0</v>
      </c>
      <c r="V13" s="19" t="str">
        <f t="shared" ref="V13:V35" si="12">IF(S13+T13=11,$V$8,0)</f>
        <v>АА</v>
      </c>
      <c r="W13" s="23">
        <f t="shared" ref="W13:W35" si="13">IF(S13+T13=22,$W$8,0)</f>
        <v>0</v>
      </c>
      <c r="X13" s="17">
        <f t="shared" ref="X13:X35" si="14">IF(S13+T13=12,$X$8,0)</f>
        <v>0</v>
      </c>
      <c r="Z13" s="118"/>
      <c r="AA13" s="118"/>
    </row>
    <row r="14" spans="1:30" ht="15" customHeight="1" outlineLevel="1" x14ac:dyDescent="0.25">
      <c r="B14" s="129">
        <v>3</v>
      </c>
      <c r="C14" s="130" t="s">
        <v>360</v>
      </c>
      <c r="D14" s="124">
        <v>22704</v>
      </c>
      <c r="E14" s="5">
        <v>22228</v>
      </c>
      <c r="F14" s="13">
        <v>5530</v>
      </c>
      <c r="G14" s="10">
        <f t="shared" si="0"/>
        <v>0.98</v>
      </c>
      <c r="H14" s="58">
        <f t="shared" si="2"/>
        <v>-2.0000000000000018E-2</v>
      </c>
      <c r="I14" s="3">
        <f t="shared" si="3"/>
        <v>91</v>
      </c>
      <c r="J14" s="58">
        <f>-(ROUND(I14/$I$11-100%,2))</f>
        <v>-0.03</v>
      </c>
      <c r="K14" s="80">
        <v>129987.3</v>
      </c>
      <c r="L14" s="102">
        <f t="shared" ref="L14:L19" si="15">ROUND(K14/E14,1)</f>
        <v>5.8</v>
      </c>
      <c r="M14" s="58">
        <f>-ROUND(L14/$L$11-100%,2)</f>
        <v>0.52</v>
      </c>
      <c r="N14" s="101">
        <v>26.4</v>
      </c>
      <c r="O14" s="59">
        <f t="shared" si="6"/>
        <v>842</v>
      </c>
      <c r="P14" s="58">
        <f t="shared" si="7"/>
        <v>3.6</v>
      </c>
      <c r="Q14" s="64">
        <f t="shared" si="1"/>
        <v>-5.0000000000000017E-2</v>
      </c>
      <c r="R14" s="64">
        <f t="shared" si="8"/>
        <v>4.12</v>
      </c>
      <c r="S14" s="26">
        <f t="shared" si="9"/>
        <v>2</v>
      </c>
      <c r="T14" s="26">
        <f t="shared" si="10"/>
        <v>10</v>
      </c>
      <c r="U14" s="23">
        <f t="shared" si="11"/>
        <v>0</v>
      </c>
      <c r="V14" s="19">
        <f t="shared" si="12"/>
        <v>0</v>
      </c>
      <c r="W14" s="23">
        <f t="shared" si="13"/>
        <v>0</v>
      </c>
      <c r="X14" s="17" t="str">
        <f t="shared" si="14"/>
        <v>ВА</v>
      </c>
      <c r="Z14" s="118"/>
      <c r="AA14" s="118"/>
    </row>
    <row r="15" spans="1:30" ht="15" customHeight="1" outlineLevel="1" x14ac:dyDescent="0.25">
      <c r="B15" s="129">
        <v>4</v>
      </c>
      <c r="C15" s="130" t="s">
        <v>362</v>
      </c>
      <c r="D15" s="124">
        <v>10721</v>
      </c>
      <c r="E15" s="5">
        <v>10907</v>
      </c>
      <c r="F15" s="13">
        <v>1533</v>
      </c>
      <c r="G15" s="10">
        <f t="shared" si="0"/>
        <v>1.02</v>
      </c>
      <c r="H15" s="58">
        <f t="shared" si="2"/>
        <v>2.0000000000000018E-2</v>
      </c>
      <c r="I15" s="3">
        <f t="shared" si="3"/>
        <v>51</v>
      </c>
      <c r="J15" s="58">
        <f t="shared" si="4"/>
        <v>0.42</v>
      </c>
      <c r="K15" s="80">
        <v>150222.79999999999</v>
      </c>
      <c r="L15" s="102">
        <f t="shared" si="15"/>
        <v>13.8</v>
      </c>
      <c r="M15" s="58">
        <f t="shared" si="5"/>
        <v>-0.15</v>
      </c>
      <c r="N15" s="101">
        <v>46.1</v>
      </c>
      <c r="O15" s="59">
        <f t="shared" si="6"/>
        <v>237</v>
      </c>
      <c r="P15" s="58">
        <f>ROUND(O15/$O$11-100%,2)</f>
        <v>0.3</v>
      </c>
      <c r="Q15" s="64">
        <f t="shared" si="1"/>
        <v>0.44</v>
      </c>
      <c r="R15" s="64">
        <f t="shared" si="8"/>
        <v>0.15</v>
      </c>
      <c r="S15" s="26">
        <f t="shared" si="9"/>
        <v>1</v>
      </c>
      <c r="T15" s="26">
        <f t="shared" si="10"/>
        <v>10</v>
      </c>
      <c r="U15" s="23">
        <f t="shared" si="11"/>
        <v>0</v>
      </c>
      <c r="V15" s="19" t="str">
        <f t="shared" si="12"/>
        <v>АА</v>
      </c>
      <c r="W15" s="23">
        <f t="shared" si="13"/>
        <v>0</v>
      </c>
      <c r="X15" s="17">
        <f t="shared" si="14"/>
        <v>0</v>
      </c>
      <c r="Z15" s="118"/>
      <c r="AA15" s="118"/>
    </row>
    <row r="16" spans="1:30" ht="15" customHeight="1" outlineLevel="1" x14ac:dyDescent="0.25">
      <c r="B16" s="129">
        <v>5</v>
      </c>
      <c r="C16" s="130" t="s">
        <v>364</v>
      </c>
      <c r="D16" s="124">
        <v>8226</v>
      </c>
      <c r="E16" s="5">
        <v>8190</v>
      </c>
      <c r="F16" s="13">
        <v>1060</v>
      </c>
      <c r="G16" s="10">
        <f t="shared" si="0"/>
        <v>1</v>
      </c>
      <c r="H16" s="58">
        <f t="shared" si="2"/>
        <v>0</v>
      </c>
      <c r="I16" s="3">
        <f t="shared" si="3"/>
        <v>47</v>
      </c>
      <c r="J16" s="58">
        <f t="shared" si="4"/>
        <v>0.47</v>
      </c>
      <c r="K16" s="80">
        <v>82017.3</v>
      </c>
      <c r="L16" s="102">
        <f t="shared" si="15"/>
        <v>10</v>
      </c>
      <c r="M16" s="58">
        <f t="shared" si="5"/>
        <v>0.17</v>
      </c>
      <c r="N16" s="101">
        <v>18</v>
      </c>
      <c r="O16" s="59">
        <f t="shared" si="6"/>
        <v>455</v>
      </c>
      <c r="P16" s="58">
        <f t="shared" si="7"/>
        <v>1.49</v>
      </c>
      <c r="Q16" s="64">
        <f t="shared" si="1"/>
        <v>0.47</v>
      </c>
      <c r="R16" s="64">
        <f t="shared" si="8"/>
        <v>1.66</v>
      </c>
      <c r="S16" s="26">
        <f t="shared" si="9"/>
        <v>1</v>
      </c>
      <c r="T16" s="26">
        <f t="shared" si="10"/>
        <v>10</v>
      </c>
      <c r="U16" s="23">
        <f t="shared" si="11"/>
        <v>0</v>
      </c>
      <c r="V16" s="19" t="str">
        <f t="shared" si="12"/>
        <v>АА</v>
      </c>
      <c r="W16" s="23">
        <f t="shared" si="13"/>
        <v>0</v>
      </c>
      <c r="X16" s="17">
        <f t="shared" si="14"/>
        <v>0</v>
      </c>
      <c r="Z16" s="118"/>
      <c r="AA16" s="118"/>
    </row>
    <row r="17" spans="2:27" ht="15" customHeight="1" outlineLevel="1" x14ac:dyDescent="0.25">
      <c r="B17" s="129">
        <v>6</v>
      </c>
      <c r="C17" s="130" t="s">
        <v>366</v>
      </c>
      <c r="D17" s="124">
        <v>4897</v>
      </c>
      <c r="E17" s="5">
        <v>4506</v>
      </c>
      <c r="F17" s="13">
        <v>2826</v>
      </c>
      <c r="G17" s="10">
        <f t="shared" si="0"/>
        <v>0.92</v>
      </c>
      <c r="H17" s="58">
        <f t="shared" si="2"/>
        <v>-7.999999999999996E-2</v>
      </c>
      <c r="I17" s="3">
        <f t="shared" si="3"/>
        <v>229</v>
      </c>
      <c r="J17" s="58">
        <f t="shared" si="4"/>
        <v>-1.6</v>
      </c>
      <c r="K17" s="80">
        <v>54697.5</v>
      </c>
      <c r="L17" s="102">
        <f t="shared" si="15"/>
        <v>12.1</v>
      </c>
      <c r="M17" s="58">
        <f t="shared" si="5"/>
        <v>-0.01</v>
      </c>
      <c r="N17" s="101">
        <v>11.3</v>
      </c>
      <c r="O17" s="59">
        <f t="shared" si="6"/>
        <v>399</v>
      </c>
      <c r="P17" s="58">
        <f t="shared" si="7"/>
        <v>1.18</v>
      </c>
      <c r="Q17" s="64">
        <f t="shared" si="1"/>
        <v>-1.6800000000000002</v>
      </c>
      <c r="R17" s="64">
        <f t="shared" si="8"/>
        <v>1.17</v>
      </c>
      <c r="S17" s="26">
        <f t="shared" si="9"/>
        <v>2</v>
      </c>
      <c r="T17" s="26">
        <f t="shared" si="10"/>
        <v>10</v>
      </c>
      <c r="U17" s="23">
        <f t="shared" si="11"/>
        <v>0</v>
      </c>
      <c r="V17" s="19">
        <f t="shared" si="12"/>
        <v>0</v>
      </c>
      <c r="W17" s="23">
        <f t="shared" si="13"/>
        <v>0</v>
      </c>
      <c r="X17" s="17" t="str">
        <f t="shared" si="14"/>
        <v>ВА</v>
      </c>
      <c r="Y17" s="1"/>
      <c r="Z17" s="118"/>
      <c r="AA17" s="118"/>
    </row>
    <row r="18" spans="2:27" ht="15" customHeight="1" outlineLevel="1" x14ac:dyDescent="0.25">
      <c r="B18" s="129">
        <v>7</v>
      </c>
      <c r="C18" s="130" t="s">
        <v>368</v>
      </c>
      <c r="D18" s="124">
        <v>11775</v>
      </c>
      <c r="E18" s="5">
        <v>12506</v>
      </c>
      <c r="F18" s="13">
        <v>2412</v>
      </c>
      <c r="G18" s="10">
        <f t="shared" si="0"/>
        <v>1.06</v>
      </c>
      <c r="H18" s="58">
        <f t="shared" si="2"/>
        <v>6.0000000000000053E-2</v>
      </c>
      <c r="I18" s="3">
        <f t="shared" si="3"/>
        <v>70</v>
      </c>
      <c r="J18" s="58">
        <f t="shared" si="4"/>
        <v>0.2</v>
      </c>
      <c r="K18" s="80">
        <v>82790.8</v>
      </c>
      <c r="L18" s="102">
        <f t="shared" si="15"/>
        <v>6.6</v>
      </c>
      <c r="M18" s="58">
        <f t="shared" si="5"/>
        <v>0.45</v>
      </c>
      <c r="N18" s="101">
        <v>17.3</v>
      </c>
      <c r="O18" s="59">
        <f t="shared" si="6"/>
        <v>723</v>
      </c>
      <c r="P18" s="58">
        <f t="shared" si="7"/>
        <v>2.95</v>
      </c>
      <c r="Q18" s="64">
        <f t="shared" si="1"/>
        <v>0.26000000000000006</v>
      </c>
      <c r="R18" s="64">
        <f t="shared" si="8"/>
        <v>3.4000000000000004</v>
      </c>
      <c r="S18" s="26">
        <f t="shared" si="9"/>
        <v>1</v>
      </c>
      <c r="T18" s="26">
        <f t="shared" si="10"/>
        <v>10</v>
      </c>
      <c r="U18" s="23">
        <f t="shared" si="11"/>
        <v>0</v>
      </c>
      <c r="V18" s="19" t="str">
        <f t="shared" si="12"/>
        <v>АА</v>
      </c>
      <c r="W18" s="23">
        <f t="shared" si="13"/>
        <v>0</v>
      </c>
      <c r="X18" s="17">
        <f t="shared" si="14"/>
        <v>0</v>
      </c>
      <c r="Y18" s="1"/>
      <c r="Z18" s="118"/>
      <c r="AA18" s="118"/>
    </row>
    <row r="19" spans="2:27" ht="15" customHeight="1" outlineLevel="1" x14ac:dyDescent="0.25">
      <c r="B19" s="129">
        <v>8</v>
      </c>
      <c r="C19" s="130" t="s">
        <v>370</v>
      </c>
      <c r="D19" s="124">
        <v>5439</v>
      </c>
      <c r="E19" s="5">
        <v>5263</v>
      </c>
      <c r="F19" s="13">
        <v>645</v>
      </c>
      <c r="G19" s="10">
        <f t="shared" si="0"/>
        <v>0.97</v>
      </c>
      <c r="H19" s="58">
        <f t="shared" si="2"/>
        <v>-3.0000000000000027E-2</v>
      </c>
      <c r="I19" s="3">
        <f t="shared" si="3"/>
        <v>45</v>
      </c>
      <c r="J19" s="58">
        <f t="shared" si="4"/>
        <v>0.49</v>
      </c>
      <c r="K19" s="80">
        <v>67814.899999999994</v>
      </c>
      <c r="L19" s="102">
        <f t="shared" si="15"/>
        <v>12.9</v>
      </c>
      <c r="M19" s="58">
        <f t="shared" si="5"/>
        <v>-0.08</v>
      </c>
      <c r="N19" s="101">
        <v>16.5</v>
      </c>
      <c r="O19" s="59">
        <f t="shared" si="6"/>
        <v>319</v>
      </c>
      <c r="P19" s="58">
        <f t="shared" si="7"/>
        <v>0.74</v>
      </c>
      <c r="Q19" s="64">
        <f t="shared" si="1"/>
        <v>0.45999999999999996</v>
      </c>
      <c r="R19" s="64">
        <f t="shared" si="8"/>
        <v>0.66</v>
      </c>
      <c r="S19" s="26">
        <f t="shared" si="9"/>
        <v>1</v>
      </c>
      <c r="T19" s="26">
        <f t="shared" si="10"/>
        <v>10</v>
      </c>
      <c r="U19" s="23">
        <f t="shared" si="11"/>
        <v>0</v>
      </c>
      <c r="V19" s="19" t="str">
        <f t="shared" si="12"/>
        <v>АА</v>
      </c>
      <c r="W19" s="23">
        <f t="shared" si="13"/>
        <v>0</v>
      </c>
      <c r="X19" s="17">
        <f t="shared" si="14"/>
        <v>0</v>
      </c>
      <c r="Y19" s="1"/>
      <c r="Z19" s="118"/>
      <c r="AA19" s="118"/>
    </row>
    <row r="20" spans="2:27" ht="15" customHeight="1" outlineLevel="1" x14ac:dyDescent="0.25">
      <c r="B20" s="129">
        <v>9</v>
      </c>
      <c r="C20" s="130" t="s">
        <v>372</v>
      </c>
      <c r="D20" s="124">
        <v>7870</v>
      </c>
      <c r="E20" s="5">
        <v>7961</v>
      </c>
      <c r="F20" s="13">
        <v>919</v>
      </c>
      <c r="G20" s="10">
        <f t="shared" ref="G20" si="16">IF(E20&gt;0,ROUND((E20/D20),2),0)</f>
        <v>1.01</v>
      </c>
      <c r="H20" s="58">
        <f t="shared" si="2"/>
        <v>1.0000000000000009E-2</v>
      </c>
      <c r="I20" s="3">
        <f t="shared" si="3"/>
        <v>42</v>
      </c>
      <c r="J20" s="58">
        <f t="shared" si="4"/>
        <v>0.52</v>
      </c>
      <c r="K20" s="80">
        <v>78355.7</v>
      </c>
      <c r="L20" s="102">
        <f t="shared" ref="L20" si="17">ROUND(K20/E20,1)</f>
        <v>9.8000000000000007</v>
      </c>
      <c r="M20" s="58">
        <f t="shared" si="5"/>
        <v>0.18</v>
      </c>
      <c r="N20" s="101">
        <v>22</v>
      </c>
      <c r="O20" s="59">
        <f t="shared" ref="O20" si="18">ROUND((E20/N20),0)</f>
        <v>362</v>
      </c>
      <c r="P20" s="58">
        <f t="shared" si="7"/>
        <v>0.98</v>
      </c>
      <c r="Q20" s="64">
        <f t="shared" si="1"/>
        <v>0.53</v>
      </c>
      <c r="R20" s="64">
        <f t="shared" si="8"/>
        <v>1.1599999999999999</v>
      </c>
      <c r="S20" s="26">
        <f t="shared" si="9"/>
        <v>1</v>
      </c>
      <c r="T20" s="26">
        <f t="shared" si="10"/>
        <v>10</v>
      </c>
      <c r="U20" s="23">
        <f t="shared" si="11"/>
        <v>0</v>
      </c>
      <c r="V20" s="19" t="str">
        <f t="shared" si="12"/>
        <v>АА</v>
      </c>
      <c r="W20" s="23">
        <f t="shared" si="13"/>
        <v>0</v>
      </c>
      <c r="X20" s="17">
        <f t="shared" si="14"/>
        <v>0</v>
      </c>
      <c r="Y20" s="1"/>
      <c r="Z20" s="118"/>
      <c r="AA20" s="118"/>
    </row>
    <row r="21" spans="2:27" ht="15" customHeight="1" outlineLevel="1" x14ac:dyDescent="0.25">
      <c r="B21" s="129">
        <v>10</v>
      </c>
      <c r="C21" s="130" t="s">
        <v>374</v>
      </c>
      <c r="D21" s="124">
        <v>3742</v>
      </c>
      <c r="E21" s="5">
        <v>3674</v>
      </c>
      <c r="F21" s="13">
        <v>601</v>
      </c>
      <c r="G21" s="10">
        <f t="shared" ref="G21:G35" si="19">IF(E21&gt;0,ROUND((E21/D21),2),0)</f>
        <v>0.98</v>
      </c>
      <c r="H21" s="58">
        <f t="shared" si="2"/>
        <v>-2.0000000000000018E-2</v>
      </c>
      <c r="I21" s="3">
        <f t="shared" si="3"/>
        <v>60</v>
      </c>
      <c r="J21" s="58">
        <f t="shared" si="4"/>
        <v>0.32</v>
      </c>
      <c r="K21" s="80">
        <v>63633.1</v>
      </c>
      <c r="L21" s="102">
        <f t="shared" ref="L21:L35" si="20">ROUND(K21/E21,1)</f>
        <v>17.3</v>
      </c>
      <c r="M21" s="58">
        <f t="shared" si="5"/>
        <v>-0.44</v>
      </c>
      <c r="N21" s="101">
        <v>18.2</v>
      </c>
      <c r="O21" s="59">
        <f t="shared" ref="O21:O35" si="21">ROUND((E21/N21),0)</f>
        <v>202</v>
      </c>
      <c r="P21" s="58">
        <f t="shared" si="7"/>
        <v>0.1</v>
      </c>
      <c r="Q21" s="64">
        <f t="shared" si="1"/>
        <v>0.3</v>
      </c>
      <c r="R21" s="64">
        <f t="shared" si="8"/>
        <v>-0.33999999999999997</v>
      </c>
      <c r="S21" s="26">
        <f t="shared" si="9"/>
        <v>1</v>
      </c>
      <c r="T21" s="26">
        <f t="shared" si="10"/>
        <v>20</v>
      </c>
      <c r="U21" s="23" t="str">
        <f t="shared" si="11"/>
        <v>АВ</v>
      </c>
      <c r="V21" s="19">
        <f t="shared" si="12"/>
        <v>0</v>
      </c>
      <c r="W21" s="23">
        <f t="shared" si="13"/>
        <v>0</v>
      </c>
      <c r="X21" s="17">
        <f t="shared" si="14"/>
        <v>0</v>
      </c>
      <c r="Y21" s="1"/>
      <c r="Z21" s="118"/>
      <c r="AA21" s="118"/>
    </row>
    <row r="22" spans="2:27" ht="15" customHeight="1" outlineLevel="1" x14ac:dyDescent="0.25">
      <c r="B22" s="129">
        <v>11</v>
      </c>
      <c r="C22" s="130" t="s">
        <v>376</v>
      </c>
      <c r="D22" s="124">
        <v>13577</v>
      </c>
      <c r="E22" s="5">
        <v>12911</v>
      </c>
      <c r="F22" s="13">
        <v>4586</v>
      </c>
      <c r="G22" s="10">
        <f t="shared" si="19"/>
        <v>0.95</v>
      </c>
      <c r="H22" s="58">
        <f t="shared" si="2"/>
        <v>-5.0000000000000044E-2</v>
      </c>
      <c r="I22" s="3">
        <f t="shared" si="3"/>
        <v>130</v>
      </c>
      <c r="J22" s="58">
        <f t="shared" si="4"/>
        <v>-0.48</v>
      </c>
      <c r="K22" s="80">
        <v>111077.5</v>
      </c>
      <c r="L22" s="102">
        <f t="shared" si="20"/>
        <v>8.6</v>
      </c>
      <c r="M22" s="58">
        <f t="shared" si="5"/>
        <v>0.28000000000000003</v>
      </c>
      <c r="N22" s="101">
        <v>27</v>
      </c>
      <c r="O22" s="59">
        <f t="shared" si="21"/>
        <v>478</v>
      </c>
      <c r="P22" s="58">
        <f t="shared" si="7"/>
        <v>1.61</v>
      </c>
      <c r="Q22" s="64">
        <f t="shared" si="1"/>
        <v>-0.53</v>
      </c>
      <c r="R22" s="64">
        <f t="shared" si="8"/>
        <v>1.8900000000000001</v>
      </c>
      <c r="S22" s="26">
        <f t="shared" si="9"/>
        <v>2</v>
      </c>
      <c r="T22" s="26">
        <f t="shared" si="10"/>
        <v>10</v>
      </c>
      <c r="U22" s="23">
        <f t="shared" si="11"/>
        <v>0</v>
      </c>
      <c r="V22" s="19">
        <f t="shared" si="12"/>
        <v>0</v>
      </c>
      <c r="W22" s="23">
        <f t="shared" si="13"/>
        <v>0</v>
      </c>
      <c r="X22" s="17" t="str">
        <f t="shared" si="14"/>
        <v>ВА</v>
      </c>
      <c r="Y22" s="1"/>
      <c r="Z22" s="118"/>
      <c r="AA22" s="118"/>
    </row>
    <row r="23" spans="2:27" ht="15" customHeight="1" outlineLevel="1" x14ac:dyDescent="0.25">
      <c r="B23" s="129">
        <v>12</v>
      </c>
      <c r="C23" s="130" t="s">
        <v>378</v>
      </c>
      <c r="D23" s="124">
        <v>8148</v>
      </c>
      <c r="E23" s="5">
        <v>8024</v>
      </c>
      <c r="F23" s="13">
        <v>1031</v>
      </c>
      <c r="G23" s="10">
        <f t="shared" si="19"/>
        <v>0.98</v>
      </c>
      <c r="H23" s="58">
        <f t="shared" si="2"/>
        <v>-2.0000000000000018E-2</v>
      </c>
      <c r="I23" s="3">
        <f t="shared" si="3"/>
        <v>47</v>
      </c>
      <c r="J23" s="58">
        <f t="shared" si="4"/>
        <v>0.47</v>
      </c>
      <c r="K23" s="80">
        <v>91282.3</v>
      </c>
      <c r="L23" s="102">
        <f t="shared" si="20"/>
        <v>11.4</v>
      </c>
      <c r="M23" s="58">
        <f t="shared" si="5"/>
        <v>0.05</v>
      </c>
      <c r="N23" s="101">
        <v>24</v>
      </c>
      <c r="O23" s="59">
        <f t="shared" si="21"/>
        <v>334</v>
      </c>
      <c r="P23" s="58">
        <f t="shared" si="7"/>
        <v>0.83</v>
      </c>
      <c r="Q23" s="64">
        <f t="shared" si="1"/>
        <v>0.44999999999999996</v>
      </c>
      <c r="R23" s="64">
        <f t="shared" si="8"/>
        <v>0.88</v>
      </c>
      <c r="S23" s="26">
        <f t="shared" si="9"/>
        <v>1</v>
      </c>
      <c r="T23" s="26">
        <f t="shared" si="10"/>
        <v>10</v>
      </c>
      <c r="U23" s="23">
        <f t="shared" si="11"/>
        <v>0</v>
      </c>
      <c r="V23" s="19" t="str">
        <f t="shared" si="12"/>
        <v>АА</v>
      </c>
      <c r="W23" s="23">
        <f t="shared" si="13"/>
        <v>0</v>
      </c>
      <c r="X23" s="17">
        <f t="shared" si="14"/>
        <v>0</v>
      </c>
      <c r="Y23" s="1"/>
      <c r="Z23" s="118"/>
      <c r="AA23" s="118"/>
    </row>
    <row r="24" spans="2:27" ht="15" customHeight="1" outlineLevel="1" x14ac:dyDescent="0.25">
      <c r="B24" s="129">
        <v>13</v>
      </c>
      <c r="C24" s="130" t="s">
        <v>380</v>
      </c>
      <c r="D24" s="124">
        <v>23224</v>
      </c>
      <c r="E24" s="5">
        <v>14541</v>
      </c>
      <c r="F24" s="13">
        <v>8683</v>
      </c>
      <c r="G24" s="10">
        <f t="shared" si="19"/>
        <v>0.63</v>
      </c>
      <c r="H24" s="58">
        <f t="shared" si="2"/>
        <v>-0.37</v>
      </c>
      <c r="I24" s="3">
        <f t="shared" si="3"/>
        <v>218</v>
      </c>
      <c r="J24" s="58">
        <f t="shared" si="4"/>
        <v>-1.48</v>
      </c>
      <c r="K24" s="80">
        <v>118394.6</v>
      </c>
      <c r="L24" s="102">
        <f t="shared" si="20"/>
        <v>8.1</v>
      </c>
      <c r="M24" s="58">
        <f t="shared" si="5"/>
        <v>0.33</v>
      </c>
      <c r="N24" s="101">
        <v>24</v>
      </c>
      <c r="O24" s="59">
        <f t="shared" si="21"/>
        <v>606</v>
      </c>
      <c r="P24" s="58">
        <f t="shared" si="7"/>
        <v>2.31</v>
      </c>
      <c r="Q24" s="64">
        <f t="shared" si="1"/>
        <v>-1.85</v>
      </c>
      <c r="R24" s="64">
        <f t="shared" si="8"/>
        <v>2.64</v>
      </c>
      <c r="S24" s="26">
        <f t="shared" si="9"/>
        <v>2</v>
      </c>
      <c r="T24" s="26">
        <f t="shared" si="10"/>
        <v>10</v>
      </c>
      <c r="U24" s="23">
        <f t="shared" si="11"/>
        <v>0</v>
      </c>
      <c r="V24" s="19">
        <f t="shared" si="12"/>
        <v>0</v>
      </c>
      <c r="W24" s="23">
        <f t="shared" si="13"/>
        <v>0</v>
      </c>
      <c r="X24" s="17" t="str">
        <f t="shared" si="14"/>
        <v>ВА</v>
      </c>
      <c r="Y24" s="1"/>
      <c r="Z24" s="118"/>
      <c r="AA24" s="118"/>
    </row>
    <row r="25" spans="2:27" ht="15" customHeight="1" outlineLevel="1" x14ac:dyDescent="0.25">
      <c r="B25" s="129">
        <v>14</v>
      </c>
      <c r="C25" s="130" t="s">
        <v>382</v>
      </c>
      <c r="D25" s="124">
        <v>8820</v>
      </c>
      <c r="E25" s="5">
        <v>8759</v>
      </c>
      <c r="F25" s="13">
        <v>1670</v>
      </c>
      <c r="G25" s="10">
        <f t="shared" si="19"/>
        <v>0.99</v>
      </c>
      <c r="H25" s="58">
        <f t="shared" si="2"/>
        <v>-1.0000000000000009E-2</v>
      </c>
      <c r="I25" s="3">
        <f t="shared" si="3"/>
        <v>70</v>
      </c>
      <c r="J25" s="58">
        <f t="shared" si="4"/>
        <v>0.2</v>
      </c>
      <c r="K25" s="80">
        <v>101374.1</v>
      </c>
      <c r="L25" s="102">
        <f t="shared" si="20"/>
        <v>11.6</v>
      </c>
      <c r="M25" s="58">
        <f t="shared" si="5"/>
        <v>0.03</v>
      </c>
      <c r="N25" s="101">
        <v>28.4</v>
      </c>
      <c r="O25" s="59">
        <f t="shared" si="21"/>
        <v>308</v>
      </c>
      <c r="P25" s="58">
        <f t="shared" si="7"/>
        <v>0.68</v>
      </c>
      <c r="Q25" s="64">
        <f t="shared" si="1"/>
        <v>0.19</v>
      </c>
      <c r="R25" s="64">
        <f t="shared" si="8"/>
        <v>0.71000000000000008</v>
      </c>
      <c r="S25" s="26">
        <f t="shared" si="9"/>
        <v>1</v>
      </c>
      <c r="T25" s="26">
        <f t="shared" si="10"/>
        <v>10</v>
      </c>
      <c r="U25" s="23">
        <f t="shared" si="11"/>
        <v>0</v>
      </c>
      <c r="V25" s="19" t="str">
        <f t="shared" si="12"/>
        <v>АА</v>
      </c>
      <c r="W25" s="23">
        <f t="shared" si="13"/>
        <v>0</v>
      </c>
      <c r="X25" s="17">
        <f t="shared" si="14"/>
        <v>0</v>
      </c>
      <c r="Y25" s="1"/>
      <c r="Z25" s="118"/>
      <c r="AA25" s="118"/>
    </row>
    <row r="26" spans="2:27" ht="15" customHeight="1" outlineLevel="1" x14ac:dyDescent="0.25">
      <c r="B26" s="129">
        <v>15</v>
      </c>
      <c r="C26" s="130" t="s">
        <v>384</v>
      </c>
      <c r="D26" s="124">
        <v>5226</v>
      </c>
      <c r="E26" s="5">
        <v>5054</v>
      </c>
      <c r="F26" s="13">
        <v>888</v>
      </c>
      <c r="G26" s="10">
        <f t="shared" si="19"/>
        <v>0.97</v>
      </c>
      <c r="H26" s="58">
        <f t="shared" si="2"/>
        <v>-3.0000000000000027E-2</v>
      </c>
      <c r="I26" s="3">
        <f t="shared" si="3"/>
        <v>64</v>
      </c>
      <c r="J26" s="58">
        <f t="shared" si="4"/>
        <v>0.27</v>
      </c>
      <c r="K26" s="80">
        <v>53735</v>
      </c>
      <c r="L26" s="102">
        <f t="shared" si="20"/>
        <v>10.6</v>
      </c>
      <c r="M26" s="58">
        <f t="shared" si="5"/>
        <v>0.12</v>
      </c>
      <c r="N26" s="101">
        <v>12.9</v>
      </c>
      <c r="O26" s="59">
        <f t="shared" si="21"/>
        <v>392</v>
      </c>
      <c r="P26" s="58">
        <f t="shared" si="7"/>
        <v>1.1399999999999999</v>
      </c>
      <c r="Q26" s="64">
        <f t="shared" si="1"/>
        <v>0.24</v>
      </c>
      <c r="R26" s="64">
        <f t="shared" si="8"/>
        <v>1.2599999999999998</v>
      </c>
      <c r="S26" s="26">
        <f t="shared" si="9"/>
        <v>1</v>
      </c>
      <c r="T26" s="26">
        <f t="shared" si="10"/>
        <v>10</v>
      </c>
      <c r="U26" s="23">
        <f t="shared" si="11"/>
        <v>0</v>
      </c>
      <c r="V26" s="19" t="str">
        <f t="shared" si="12"/>
        <v>АА</v>
      </c>
      <c r="W26" s="23">
        <f t="shared" si="13"/>
        <v>0</v>
      </c>
      <c r="X26" s="17">
        <f t="shared" si="14"/>
        <v>0</v>
      </c>
      <c r="Y26" s="1"/>
      <c r="Z26" s="118"/>
      <c r="AA26" s="118"/>
    </row>
    <row r="27" spans="2:27" ht="15" customHeight="1" outlineLevel="1" x14ac:dyDescent="0.25">
      <c r="B27" s="129">
        <v>16</v>
      </c>
      <c r="C27" s="130" t="s">
        <v>386</v>
      </c>
      <c r="D27" s="124">
        <v>8063</v>
      </c>
      <c r="E27" s="5">
        <v>8148</v>
      </c>
      <c r="F27" s="13">
        <v>888</v>
      </c>
      <c r="G27" s="10">
        <f t="shared" si="19"/>
        <v>1.01</v>
      </c>
      <c r="H27" s="58">
        <f t="shared" si="2"/>
        <v>1.0000000000000009E-2</v>
      </c>
      <c r="I27" s="3">
        <f t="shared" si="3"/>
        <v>40</v>
      </c>
      <c r="J27" s="58">
        <f t="shared" si="4"/>
        <v>0.55000000000000004</v>
      </c>
      <c r="K27" s="80">
        <v>52734.8</v>
      </c>
      <c r="L27" s="102">
        <f t="shared" si="20"/>
        <v>6.5</v>
      </c>
      <c r="M27" s="58">
        <f t="shared" si="5"/>
        <v>0.46</v>
      </c>
      <c r="N27" s="101">
        <v>11.6</v>
      </c>
      <c r="O27" s="59">
        <f t="shared" si="21"/>
        <v>702</v>
      </c>
      <c r="P27" s="58">
        <f t="shared" si="7"/>
        <v>2.84</v>
      </c>
      <c r="Q27" s="64">
        <f t="shared" si="1"/>
        <v>0.56000000000000005</v>
      </c>
      <c r="R27" s="64">
        <f t="shared" si="8"/>
        <v>3.3</v>
      </c>
      <c r="S27" s="26">
        <f t="shared" si="9"/>
        <v>1</v>
      </c>
      <c r="T27" s="26">
        <f t="shared" si="10"/>
        <v>10</v>
      </c>
      <c r="U27" s="23">
        <f t="shared" si="11"/>
        <v>0</v>
      </c>
      <c r="V27" s="19" t="str">
        <f t="shared" si="12"/>
        <v>АА</v>
      </c>
      <c r="W27" s="23">
        <f t="shared" si="13"/>
        <v>0</v>
      </c>
      <c r="X27" s="17">
        <f t="shared" si="14"/>
        <v>0</v>
      </c>
      <c r="Y27" s="1"/>
      <c r="Z27" s="118"/>
      <c r="AA27" s="118"/>
    </row>
    <row r="28" spans="2:27" ht="15" customHeight="1" outlineLevel="1" x14ac:dyDescent="0.25">
      <c r="B28" s="129">
        <v>17</v>
      </c>
      <c r="C28" s="130" t="s">
        <v>388</v>
      </c>
      <c r="D28" s="124">
        <v>4646</v>
      </c>
      <c r="E28" s="5">
        <v>4553</v>
      </c>
      <c r="F28" s="13">
        <v>486</v>
      </c>
      <c r="G28" s="10">
        <f t="shared" si="19"/>
        <v>0.98</v>
      </c>
      <c r="H28" s="58">
        <f t="shared" si="2"/>
        <v>-2.0000000000000018E-2</v>
      </c>
      <c r="I28" s="3">
        <f t="shared" si="3"/>
        <v>39</v>
      </c>
      <c r="J28" s="58">
        <f t="shared" si="4"/>
        <v>0.56000000000000005</v>
      </c>
      <c r="K28" s="80">
        <v>64967.6</v>
      </c>
      <c r="L28" s="102">
        <f t="shared" si="20"/>
        <v>14.3</v>
      </c>
      <c r="M28" s="58">
        <f t="shared" si="5"/>
        <v>-0.19</v>
      </c>
      <c r="N28" s="101">
        <v>19</v>
      </c>
      <c r="O28" s="59">
        <f t="shared" si="21"/>
        <v>240</v>
      </c>
      <c r="P28" s="58">
        <f t="shared" si="7"/>
        <v>0.31</v>
      </c>
      <c r="Q28" s="64">
        <f t="shared" si="1"/>
        <v>0.54</v>
      </c>
      <c r="R28" s="64">
        <f t="shared" si="8"/>
        <v>0.12</v>
      </c>
      <c r="S28" s="26">
        <f t="shared" si="9"/>
        <v>1</v>
      </c>
      <c r="T28" s="26">
        <f t="shared" si="10"/>
        <v>10</v>
      </c>
      <c r="U28" s="23">
        <f t="shared" si="11"/>
        <v>0</v>
      </c>
      <c r="V28" s="19" t="str">
        <f t="shared" si="12"/>
        <v>АА</v>
      </c>
      <c r="W28" s="23">
        <f t="shared" si="13"/>
        <v>0</v>
      </c>
      <c r="X28" s="17">
        <f t="shared" si="14"/>
        <v>0</v>
      </c>
      <c r="Y28" s="1"/>
      <c r="Z28" s="118"/>
      <c r="AA28" s="118"/>
    </row>
    <row r="29" spans="2:27" ht="15" customHeight="1" outlineLevel="1" x14ac:dyDescent="0.25">
      <c r="B29" s="129">
        <v>18</v>
      </c>
      <c r="C29" s="130" t="s">
        <v>390</v>
      </c>
      <c r="D29" s="124">
        <v>20861</v>
      </c>
      <c r="E29" s="5">
        <v>18290</v>
      </c>
      <c r="F29" s="13">
        <v>6326</v>
      </c>
      <c r="G29" s="10">
        <f t="shared" si="19"/>
        <v>0.88</v>
      </c>
      <c r="H29" s="58">
        <f t="shared" si="2"/>
        <v>-0.12</v>
      </c>
      <c r="I29" s="3">
        <f t="shared" si="3"/>
        <v>126</v>
      </c>
      <c r="J29" s="58">
        <f t="shared" si="4"/>
        <v>-0.43</v>
      </c>
      <c r="K29" s="80">
        <v>150894.6</v>
      </c>
      <c r="L29" s="102">
        <f t="shared" si="20"/>
        <v>8.3000000000000007</v>
      </c>
      <c r="M29" s="58">
        <f t="shared" si="5"/>
        <v>0.31</v>
      </c>
      <c r="N29" s="101">
        <v>24.8</v>
      </c>
      <c r="O29" s="59">
        <f t="shared" si="21"/>
        <v>738</v>
      </c>
      <c r="P29" s="58">
        <f t="shared" si="7"/>
        <v>3.03</v>
      </c>
      <c r="Q29" s="64">
        <f t="shared" si="1"/>
        <v>-0.55000000000000004</v>
      </c>
      <c r="R29" s="64">
        <f t="shared" si="8"/>
        <v>3.34</v>
      </c>
      <c r="S29" s="26">
        <f t="shared" si="9"/>
        <v>2</v>
      </c>
      <c r="T29" s="26">
        <f t="shared" si="10"/>
        <v>10</v>
      </c>
      <c r="U29" s="23">
        <f t="shared" si="11"/>
        <v>0</v>
      </c>
      <c r="V29" s="19">
        <f t="shared" si="12"/>
        <v>0</v>
      </c>
      <c r="W29" s="23">
        <f t="shared" si="13"/>
        <v>0</v>
      </c>
      <c r="X29" s="17" t="str">
        <f t="shared" si="14"/>
        <v>ВА</v>
      </c>
      <c r="Y29" s="1"/>
      <c r="Z29" s="118"/>
      <c r="AA29" s="118"/>
    </row>
    <row r="30" spans="2:27" ht="15" customHeight="1" outlineLevel="1" x14ac:dyDescent="0.25">
      <c r="B30" s="129">
        <v>19</v>
      </c>
      <c r="C30" s="130" t="s">
        <v>392</v>
      </c>
      <c r="D30" s="124">
        <v>6618</v>
      </c>
      <c r="E30" s="5">
        <v>6633</v>
      </c>
      <c r="F30" s="13">
        <v>940</v>
      </c>
      <c r="G30" s="10">
        <f t="shared" si="19"/>
        <v>1</v>
      </c>
      <c r="H30" s="58">
        <f t="shared" si="2"/>
        <v>0</v>
      </c>
      <c r="I30" s="3">
        <f t="shared" si="3"/>
        <v>52</v>
      </c>
      <c r="J30" s="58">
        <f t="shared" si="4"/>
        <v>0.41</v>
      </c>
      <c r="K30" s="80">
        <v>88504.4</v>
      </c>
      <c r="L30" s="102">
        <f t="shared" si="20"/>
        <v>13.3</v>
      </c>
      <c r="M30" s="58">
        <f t="shared" si="5"/>
        <v>-0.11</v>
      </c>
      <c r="N30" s="101">
        <v>24.3</v>
      </c>
      <c r="O30" s="59">
        <f t="shared" si="21"/>
        <v>273</v>
      </c>
      <c r="P30" s="58">
        <f t="shared" si="7"/>
        <v>0.49</v>
      </c>
      <c r="Q30" s="64">
        <f t="shared" si="1"/>
        <v>0.41</v>
      </c>
      <c r="R30" s="64">
        <f t="shared" si="8"/>
        <v>0.38</v>
      </c>
      <c r="S30" s="26">
        <f t="shared" si="9"/>
        <v>1</v>
      </c>
      <c r="T30" s="26">
        <f t="shared" si="10"/>
        <v>10</v>
      </c>
      <c r="U30" s="23">
        <f t="shared" si="11"/>
        <v>0</v>
      </c>
      <c r="V30" s="19" t="str">
        <f t="shared" si="12"/>
        <v>АА</v>
      </c>
      <c r="W30" s="23">
        <f t="shared" si="13"/>
        <v>0</v>
      </c>
      <c r="X30" s="17">
        <f t="shared" si="14"/>
        <v>0</v>
      </c>
      <c r="Y30" s="1"/>
      <c r="Z30" s="118"/>
      <c r="AA30" s="118"/>
    </row>
    <row r="31" spans="2:27" ht="15" customHeight="1" outlineLevel="1" x14ac:dyDescent="0.25">
      <c r="B31" s="129">
        <v>20</v>
      </c>
      <c r="C31" s="130" t="s">
        <v>394</v>
      </c>
      <c r="D31" s="124">
        <v>8039</v>
      </c>
      <c r="E31" s="5">
        <v>7826</v>
      </c>
      <c r="F31" s="13">
        <v>1029</v>
      </c>
      <c r="G31" s="10">
        <f t="shared" si="19"/>
        <v>0.97</v>
      </c>
      <c r="H31" s="58">
        <f t="shared" si="2"/>
        <v>-3.0000000000000027E-2</v>
      </c>
      <c r="I31" s="3">
        <f t="shared" si="3"/>
        <v>48</v>
      </c>
      <c r="J31" s="58">
        <f t="shared" si="4"/>
        <v>0.45</v>
      </c>
      <c r="K31" s="80">
        <v>78149.2</v>
      </c>
      <c r="L31" s="102">
        <f t="shared" si="20"/>
        <v>10</v>
      </c>
      <c r="M31" s="58">
        <f t="shared" si="5"/>
        <v>0.17</v>
      </c>
      <c r="N31" s="101">
        <v>18</v>
      </c>
      <c r="O31" s="59">
        <f t="shared" si="21"/>
        <v>435</v>
      </c>
      <c r="P31" s="58">
        <f t="shared" si="7"/>
        <v>1.38</v>
      </c>
      <c r="Q31" s="64">
        <f t="shared" si="1"/>
        <v>0.42</v>
      </c>
      <c r="R31" s="64">
        <f>M31+P31</f>
        <v>1.5499999999999998</v>
      </c>
      <c r="S31" s="26">
        <f t="shared" si="9"/>
        <v>1</v>
      </c>
      <c r="T31" s="26">
        <f t="shared" si="10"/>
        <v>10</v>
      </c>
      <c r="U31" s="23">
        <f t="shared" si="11"/>
        <v>0</v>
      </c>
      <c r="V31" s="19" t="str">
        <f t="shared" si="12"/>
        <v>АА</v>
      </c>
      <c r="W31" s="23">
        <f t="shared" si="13"/>
        <v>0</v>
      </c>
      <c r="X31" s="17">
        <f t="shared" si="14"/>
        <v>0</v>
      </c>
      <c r="Y31" s="1"/>
      <c r="Z31" s="118"/>
      <c r="AA31" s="118"/>
    </row>
    <row r="32" spans="2:27" ht="15" customHeight="1" outlineLevel="1" x14ac:dyDescent="0.25">
      <c r="B32" s="129">
        <v>21</v>
      </c>
      <c r="C32" s="130" t="s">
        <v>396</v>
      </c>
      <c r="D32" s="124">
        <v>5196</v>
      </c>
      <c r="E32" s="5">
        <v>4880</v>
      </c>
      <c r="F32" s="13">
        <v>1235</v>
      </c>
      <c r="G32" s="10">
        <f t="shared" si="19"/>
        <v>0.94</v>
      </c>
      <c r="H32" s="58">
        <f t="shared" si="2"/>
        <v>-6.0000000000000053E-2</v>
      </c>
      <c r="I32" s="3">
        <f t="shared" si="3"/>
        <v>92</v>
      </c>
      <c r="J32" s="58">
        <f t="shared" si="4"/>
        <v>-0.05</v>
      </c>
      <c r="K32" s="80">
        <v>79085.899999999994</v>
      </c>
      <c r="L32" s="102">
        <f t="shared" si="20"/>
        <v>16.2</v>
      </c>
      <c r="M32" s="58">
        <f t="shared" si="5"/>
        <v>-0.35</v>
      </c>
      <c r="N32" s="101">
        <v>16</v>
      </c>
      <c r="O32" s="59">
        <f t="shared" si="21"/>
        <v>305</v>
      </c>
      <c r="P32" s="58">
        <f t="shared" si="7"/>
        <v>0.67</v>
      </c>
      <c r="Q32" s="64">
        <f t="shared" si="1"/>
        <v>-0.11000000000000006</v>
      </c>
      <c r="R32" s="64">
        <f t="shared" ref="R32:R35" si="22">M32+P32</f>
        <v>0.32000000000000006</v>
      </c>
      <c r="S32" s="26">
        <f t="shared" si="9"/>
        <v>2</v>
      </c>
      <c r="T32" s="26">
        <f t="shared" si="10"/>
        <v>10</v>
      </c>
      <c r="U32" s="23">
        <f t="shared" si="11"/>
        <v>0</v>
      </c>
      <c r="V32" s="19">
        <f t="shared" si="12"/>
        <v>0</v>
      </c>
      <c r="W32" s="23">
        <f t="shared" si="13"/>
        <v>0</v>
      </c>
      <c r="X32" s="17" t="str">
        <f t="shared" si="14"/>
        <v>ВА</v>
      </c>
      <c r="Y32" s="1"/>
      <c r="Z32" s="118"/>
      <c r="AA32" s="118"/>
    </row>
    <row r="33" spans="2:27" ht="15" customHeight="1" outlineLevel="1" x14ac:dyDescent="0.25">
      <c r="B33" s="129">
        <v>22</v>
      </c>
      <c r="C33" s="130" t="s">
        <v>398</v>
      </c>
      <c r="D33" s="124">
        <v>4137</v>
      </c>
      <c r="E33" s="5">
        <v>3814</v>
      </c>
      <c r="F33" s="13">
        <v>693</v>
      </c>
      <c r="G33" s="10">
        <f t="shared" si="19"/>
        <v>0.92</v>
      </c>
      <c r="H33" s="58">
        <f t="shared" si="2"/>
        <v>-7.999999999999996E-2</v>
      </c>
      <c r="I33" s="3">
        <f t="shared" si="3"/>
        <v>66</v>
      </c>
      <c r="J33" s="58">
        <f t="shared" si="4"/>
        <v>0.25</v>
      </c>
      <c r="K33" s="80">
        <v>74479.100000000006</v>
      </c>
      <c r="L33" s="102">
        <f t="shared" si="20"/>
        <v>19.5</v>
      </c>
      <c r="M33" s="58">
        <f t="shared" si="5"/>
        <v>-0.63</v>
      </c>
      <c r="N33" s="101">
        <v>17.899999999999999</v>
      </c>
      <c r="O33" s="59">
        <f t="shared" si="21"/>
        <v>213</v>
      </c>
      <c r="P33" s="58">
        <f t="shared" si="7"/>
        <v>0.16</v>
      </c>
      <c r="Q33" s="64">
        <f t="shared" si="1"/>
        <v>0.17000000000000004</v>
      </c>
      <c r="R33" s="64">
        <f t="shared" si="22"/>
        <v>-0.47</v>
      </c>
      <c r="S33" s="26">
        <f t="shared" si="9"/>
        <v>1</v>
      </c>
      <c r="T33" s="26">
        <f t="shared" si="10"/>
        <v>20</v>
      </c>
      <c r="U33" s="23" t="str">
        <f t="shared" si="11"/>
        <v>АВ</v>
      </c>
      <c r="V33" s="19">
        <f t="shared" si="12"/>
        <v>0</v>
      </c>
      <c r="W33" s="23">
        <f t="shared" si="13"/>
        <v>0</v>
      </c>
      <c r="X33" s="17">
        <f t="shared" si="14"/>
        <v>0</v>
      </c>
      <c r="Z33" s="118"/>
      <c r="AA33" s="118"/>
    </row>
    <row r="34" spans="2:27" ht="15" customHeight="1" outlineLevel="1" x14ac:dyDescent="0.25">
      <c r="B34" s="129">
        <v>23</v>
      </c>
      <c r="C34" s="130" t="s">
        <v>400</v>
      </c>
      <c r="D34" s="124">
        <v>5893</v>
      </c>
      <c r="E34" s="5">
        <v>5868</v>
      </c>
      <c r="F34" s="13">
        <v>717</v>
      </c>
      <c r="G34" s="10">
        <f t="shared" si="19"/>
        <v>1</v>
      </c>
      <c r="H34" s="58">
        <f t="shared" si="2"/>
        <v>0</v>
      </c>
      <c r="I34" s="3">
        <f t="shared" si="3"/>
        <v>45</v>
      </c>
      <c r="J34" s="58">
        <f t="shared" si="4"/>
        <v>0.49</v>
      </c>
      <c r="K34" s="80">
        <v>80629.2</v>
      </c>
      <c r="L34" s="102">
        <f t="shared" si="20"/>
        <v>13.7</v>
      </c>
      <c r="M34" s="58">
        <f t="shared" si="5"/>
        <v>-0.14000000000000001</v>
      </c>
      <c r="N34" s="101">
        <v>20</v>
      </c>
      <c r="O34" s="59">
        <f t="shared" si="21"/>
        <v>293</v>
      </c>
      <c r="P34" s="58">
        <f t="shared" si="7"/>
        <v>0.6</v>
      </c>
      <c r="Q34" s="64">
        <f t="shared" si="1"/>
        <v>0.49</v>
      </c>
      <c r="R34" s="64">
        <f t="shared" si="22"/>
        <v>0.45999999999999996</v>
      </c>
      <c r="S34" s="26">
        <f t="shared" si="9"/>
        <v>1</v>
      </c>
      <c r="T34" s="26">
        <f t="shared" si="10"/>
        <v>10</v>
      </c>
      <c r="U34" s="23">
        <f t="shared" si="11"/>
        <v>0</v>
      </c>
      <c r="V34" s="19" t="str">
        <f t="shared" si="12"/>
        <v>АА</v>
      </c>
      <c r="W34" s="23">
        <f t="shared" si="13"/>
        <v>0</v>
      </c>
      <c r="X34" s="17">
        <f t="shared" si="14"/>
        <v>0</v>
      </c>
      <c r="Z34" s="118"/>
      <c r="AA34" s="118"/>
    </row>
    <row r="35" spans="2:27" ht="15" customHeight="1" outlineLevel="1" x14ac:dyDescent="0.25">
      <c r="B35" s="129">
        <v>24</v>
      </c>
      <c r="C35" s="130" t="s">
        <v>402</v>
      </c>
      <c r="D35" s="124">
        <v>48158.835977649382</v>
      </c>
      <c r="E35" s="5">
        <v>48490.2</v>
      </c>
      <c r="F35" s="13">
        <v>3862.4</v>
      </c>
      <c r="G35" s="10">
        <f t="shared" si="19"/>
        <v>1.01</v>
      </c>
      <c r="H35" s="58">
        <f t="shared" si="2"/>
        <v>1.0000000000000009E-2</v>
      </c>
      <c r="I35" s="3">
        <f t="shared" si="3"/>
        <v>29</v>
      </c>
      <c r="J35" s="58">
        <f t="shared" si="4"/>
        <v>0.67</v>
      </c>
      <c r="K35" s="80">
        <v>494430.9</v>
      </c>
      <c r="L35" s="102">
        <f t="shared" si="20"/>
        <v>10.199999999999999</v>
      </c>
      <c r="M35" s="58">
        <f t="shared" si="5"/>
        <v>0.15</v>
      </c>
      <c r="N35" s="101">
        <v>106.3</v>
      </c>
      <c r="O35" s="59">
        <f t="shared" si="21"/>
        <v>456</v>
      </c>
      <c r="P35" s="58">
        <f t="shared" si="7"/>
        <v>1.49</v>
      </c>
      <c r="Q35" s="64">
        <f t="shared" si="1"/>
        <v>0.68</v>
      </c>
      <c r="R35" s="64">
        <f t="shared" si="22"/>
        <v>1.64</v>
      </c>
      <c r="S35" s="26">
        <f t="shared" si="9"/>
        <v>1</v>
      </c>
      <c r="T35" s="26">
        <f t="shared" si="10"/>
        <v>10</v>
      </c>
      <c r="U35" s="23">
        <f t="shared" si="11"/>
        <v>0</v>
      </c>
      <c r="V35" s="19" t="str">
        <f t="shared" si="12"/>
        <v>АА</v>
      </c>
      <c r="W35" s="23">
        <f t="shared" si="13"/>
        <v>0</v>
      </c>
      <c r="X35" s="17">
        <f t="shared" si="14"/>
        <v>0</v>
      </c>
      <c r="Z35" s="118"/>
      <c r="AA35" s="118"/>
    </row>
    <row r="36" spans="2:27" s="43" customFormat="1" ht="18" x14ac:dyDescent="0.25">
      <c r="B36" s="127"/>
      <c r="C36" s="128"/>
      <c r="D36" s="433"/>
      <c r="E36" s="434"/>
      <c r="F36" s="435"/>
      <c r="G36" s="47"/>
      <c r="H36" s="436"/>
      <c r="I36" s="103"/>
      <c r="J36" s="437"/>
      <c r="K36" s="438"/>
      <c r="L36" s="103"/>
      <c r="M36" s="439"/>
      <c r="N36" s="440"/>
      <c r="O36" s="103"/>
      <c r="P36" s="439"/>
      <c r="Q36" s="47"/>
      <c r="R36" s="47"/>
      <c r="S36" s="438"/>
      <c r="T36" s="438"/>
      <c r="U36" s="441"/>
      <c r="V36" s="441"/>
      <c r="W36" s="441"/>
      <c r="X36" s="441"/>
      <c r="Y36" s="42"/>
    </row>
    <row r="37" spans="2:27" ht="18.75" x14ac:dyDescent="0.25">
      <c r="B37" s="125" t="s">
        <v>42</v>
      </c>
      <c r="C37" s="133" t="s">
        <v>3</v>
      </c>
      <c r="D37" s="122">
        <f>SUM(D39:D63)</f>
        <v>103814.8</v>
      </c>
      <c r="E37" s="70">
        <f>SUM(E39:E63)</f>
        <v>99163.200000000012</v>
      </c>
      <c r="F37" s="70">
        <f>SUM(F39:F63)</f>
        <v>41083.099999999991</v>
      </c>
      <c r="G37" s="11">
        <f>IF(E37&gt;0,ROUND((E37/D37),2),0)</f>
        <v>0.96</v>
      </c>
      <c r="H37" s="50"/>
      <c r="I37" s="12">
        <f>ROUND(F37/E37*365,0)</f>
        <v>151</v>
      </c>
      <c r="J37" s="54"/>
      <c r="K37" s="105">
        <f>SUM(K39:K63)</f>
        <v>1128940.2</v>
      </c>
      <c r="L37" s="12">
        <f>ROUND(K37/E37,0)</f>
        <v>11</v>
      </c>
      <c r="M37" s="55"/>
      <c r="N37" s="106">
        <f>SUM(N39:N63)</f>
        <v>489.20400000000001</v>
      </c>
      <c r="O37" s="69">
        <f t="shared" ref="O37" si="23">ROUND((E37/N37),0)</f>
        <v>203</v>
      </c>
      <c r="P37" s="55"/>
      <c r="Q37" s="55"/>
      <c r="R37" s="55"/>
      <c r="S37" s="73"/>
      <c r="T37" s="73"/>
      <c r="U37" s="12"/>
      <c r="V37" s="12"/>
      <c r="W37" s="12"/>
      <c r="X37" s="12"/>
      <c r="Y37" s="1"/>
    </row>
    <row r="38" spans="2:27" ht="18" customHeight="1" x14ac:dyDescent="0.25">
      <c r="B38" s="127"/>
      <c r="C38" s="128" t="s">
        <v>27</v>
      </c>
      <c r="D38" s="123"/>
      <c r="E38" s="40"/>
      <c r="F38" s="44"/>
      <c r="G38" s="47">
        <v>1</v>
      </c>
      <c r="H38" s="51"/>
      <c r="I38" s="103">
        <v>88</v>
      </c>
      <c r="J38" s="45"/>
      <c r="K38" s="108"/>
      <c r="L38" s="103">
        <v>12</v>
      </c>
      <c r="M38" s="41"/>
      <c r="N38" s="100"/>
      <c r="O38" s="103">
        <v>183</v>
      </c>
      <c r="P38" s="41"/>
      <c r="Q38" s="47">
        <v>0</v>
      </c>
      <c r="R38" s="47">
        <v>0</v>
      </c>
      <c r="S38" s="39"/>
      <c r="T38" s="39"/>
      <c r="U38" s="46"/>
      <c r="V38" s="46"/>
      <c r="W38" s="46"/>
      <c r="X38" s="46"/>
      <c r="Y38" s="1"/>
    </row>
    <row r="39" spans="2:27" ht="15" customHeight="1" outlineLevel="1" x14ac:dyDescent="0.25">
      <c r="B39" s="129">
        <v>1</v>
      </c>
      <c r="C39" s="427" t="s">
        <v>49</v>
      </c>
      <c r="D39" s="124">
        <v>2510.1999999999998</v>
      </c>
      <c r="E39" s="5">
        <v>2436.1</v>
      </c>
      <c r="F39" s="5">
        <v>662</v>
      </c>
      <c r="G39" s="10">
        <f>IF(E39&gt;0,ROUND((E39/D39),2),0)</f>
        <v>0.97</v>
      </c>
      <c r="H39" s="58">
        <f>G39-$G$38</f>
        <v>-3.0000000000000027E-2</v>
      </c>
      <c r="I39" s="3">
        <f>ROUND(F39/E39*365,0)</f>
        <v>99</v>
      </c>
      <c r="J39" s="58">
        <f>-(ROUND(I39/$I$38-100%,2))</f>
        <v>-0.13</v>
      </c>
      <c r="K39" s="152">
        <v>24341.8</v>
      </c>
      <c r="L39" s="102">
        <f>ROUND(K39/E39,1)</f>
        <v>10</v>
      </c>
      <c r="M39" s="58">
        <f>-ROUND(L39/$L$38-100%,2)</f>
        <v>0.17</v>
      </c>
      <c r="N39" s="101">
        <v>9.3559999999999999</v>
      </c>
      <c r="O39" s="59">
        <f>ROUND((E39/N39),0)</f>
        <v>260</v>
      </c>
      <c r="P39" s="58">
        <f>ROUND(O39/$O$38-100%,2)</f>
        <v>0.42</v>
      </c>
      <c r="Q39" s="64">
        <f>H39+J39</f>
        <v>-0.16000000000000003</v>
      </c>
      <c r="R39" s="64">
        <f>M39+P39</f>
        <v>0.59</v>
      </c>
      <c r="S39" s="26">
        <f t="shared" ref="S39:S63" si="24">IF(Q39&gt;=$Q$36,1,2)</f>
        <v>2</v>
      </c>
      <c r="T39" s="26">
        <f t="shared" ref="T39:T63" si="25">IF(R39&gt;=$R$36,10,20)</f>
        <v>10</v>
      </c>
      <c r="U39" s="23">
        <f>IF(S39+T39=21,$U$8,0)</f>
        <v>0</v>
      </c>
      <c r="V39" s="104">
        <f>IF(S39+T39=11,$V$8,0)</f>
        <v>0</v>
      </c>
      <c r="W39" s="23">
        <f>IF(S39+T39=22,$W$8,0)</f>
        <v>0</v>
      </c>
      <c r="X39" s="17" t="str">
        <f>IF(S39+T39=12,$X$8,0)</f>
        <v>ВА</v>
      </c>
      <c r="Y39" s="1"/>
    </row>
    <row r="40" spans="2:27" ht="15" customHeight="1" outlineLevel="1" x14ac:dyDescent="0.25">
      <c r="B40" s="129">
        <v>2</v>
      </c>
      <c r="C40" s="427" t="s">
        <v>50</v>
      </c>
      <c r="D40" s="124">
        <v>1218.7</v>
      </c>
      <c r="E40" s="5">
        <v>1284.2</v>
      </c>
      <c r="F40" s="5">
        <v>468.79999999999995</v>
      </c>
      <c r="G40" s="10">
        <f t="shared" ref="G40:G64" si="26">IF(E40&gt;0,ROUND((E40/D40),2),0)</f>
        <v>1.05</v>
      </c>
      <c r="H40" s="58">
        <f t="shared" ref="H40:H63" si="27">G40-$G$38</f>
        <v>5.0000000000000044E-2</v>
      </c>
      <c r="I40" s="3">
        <f t="shared" ref="I40:I63" si="28">ROUND(F40/E40*365,0)</f>
        <v>133</v>
      </c>
      <c r="J40" s="58">
        <f t="shared" ref="J40:J63" si="29">-(ROUND(I40/$I$38-100%,2))</f>
        <v>-0.51</v>
      </c>
      <c r="K40" s="152">
        <v>24807.599999999999</v>
      </c>
      <c r="L40" s="102">
        <f t="shared" ref="L40:L51" si="30">ROUND(K40/E40,1)</f>
        <v>19.3</v>
      </c>
      <c r="M40" s="58">
        <f t="shared" ref="M40:M63" si="31">-ROUND(L40/$L$38-100%,2)</f>
        <v>-0.61</v>
      </c>
      <c r="N40" s="101">
        <v>9</v>
      </c>
      <c r="O40" s="59">
        <f t="shared" ref="O40:O63" si="32">ROUND((E40/N40),0)</f>
        <v>143</v>
      </c>
      <c r="P40" s="58">
        <f t="shared" ref="P40:P63" si="33">ROUND(O40/$O$38-100%,2)</f>
        <v>-0.22</v>
      </c>
      <c r="Q40" s="64">
        <f t="shared" ref="Q40:Q63" si="34">H40+J40</f>
        <v>-0.45999999999999996</v>
      </c>
      <c r="R40" s="64">
        <f t="shared" ref="R40:R57" si="35">M40+P40</f>
        <v>-0.83</v>
      </c>
      <c r="S40" s="26">
        <f t="shared" si="24"/>
        <v>2</v>
      </c>
      <c r="T40" s="26">
        <f t="shared" si="25"/>
        <v>20</v>
      </c>
      <c r="U40" s="23">
        <f t="shared" ref="U40:U63" si="36">IF(S40+T40=21,$U$8,0)</f>
        <v>0</v>
      </c>
      <c r="V40" s="19">
        <f t="shared" ref="V40:V63" si="37">IF(S40+T40=11,$V$8,0)</f>
        <v>0</v>
      </c>
      <c r="W40" s="23" t="str">
        <f t="shared" ref="W40:W63" si="38">IF(S40+T40=22,$W$8,0)</f>
        <v>ВВ</v>
      </c>
      <c r="X40" s="17">
        <f t="shared" ref="X40:X63" si="39">IF(S40+T40=12,$X$8,0)</f>
        <v>0</v>
      </c>
      <c r="Y40" s="1"/>
    </row>
    <row r="41" spans="2:27" ht="15" customHeight="1" outlineLevel="1" x14ac:dyDescent="0.25">
      <c r="B41" s="129">
        <v>3</v>
      </c>
      <c r="C41" s="427" t="s">
        <v>51</v>
      </c>
      <c r="D41" s="124">
        <v>9977.2999999999993</v>
      </c>
      <c r="E41" s="5">
        <v>9076.6</v>
      </c>
      <c r="F41" s="5">
        <v>3881.6999999999989</v>
      </c>
      <c r="G41" s="10">
        <f t="shared" si="26"/>
        <v>0.91</v>
      </c>
      <c r="H41" s="58">
        <f t="shared" si="27"/>
        <v>-8.9999999999999969E-2</v>
      </c>
      <c r="I41" s="3">
        <f t="shared" si="28"/>
        <v>156</v>
      </c>
      <c r="J41" s="58">
        <f t="shared" si="29"/>
        <v>-0.77</v>
      </c>
      <c r="K41" s="152">
        <v>86057.4</v>
      </c>
      <c r="L41" s="102">
        <f t="shared" si="30"/>
        <v>9.5</v>
      </c>
      <c r="M41" s="58">
        <f t="shared" si="31"/>
        <v>0.21</v>
      </c>
      <c r="N41" s="101">
        <v>34.408000000000001</v>
      </c>
      <c r="O41" s="59">
        <f t="shared" si="32"/>
        <v>264</v>
      </c>
      <c r="P41" s="58">
        <f t="shared" si="33"/>
        <v>0.44</v>
      </c>
      <c r="Q41" s="64">
        <f t="shared" si="34"/>
        <v>-0.86</v>
      </c>
      <c r="R41" s="64">
        <f t="shared" si="35"/>
        <v>0.65</v>
      </c>
      <c r="S41" s="26">
        <f t="shared" si="24"/>
        <v>2</v>
      </c>
      <c r="T41" s="26">
        <f t="shared" si="25"/>
        <v>10</v>
      </c>
      <c r="U41" s="23">
        <f t="shared" si="36"/>
        <v>0</v>
      </c>
      <c r="V41" s="19">
        <f t="shared" si="37"/>
        <v>0</v>
      </c>
      <c r="W41" s="23">
        <f t="shared" si="38"/>
        <v>0</v>
      </c>
      <c r="X41" s="17" t="str">
        <f t="shared" si="39"/>
        <v>ВА</v>
      </c>
      <c r="Y41" s="1"/>
    </row>
    <row r="42" spans="2:27" ht="15" customHeight="1" outlineLevel="1" x14ac:dyDescent="0.25">
      <c r="B42" s="129">
        <v>4</v>
      </c>
      <c r="C42" s="427" t="s">
        <v>52</v>
      </c>
      <c r="D42" s="124">
        <v>4514.6000000000004</v>
      </c>
      <c r="E42" s="5">
        <v>3792.1</v>
      </c>
      <c r="F42" s="5">
        <v>1983.6000000000008</v>
      </c>
      <c r="G42" s="10">
        <f t="shared" si="26"/>
        <v>0.84</v>
      </c>
      <c r="H42" s="58">
        <f t="shared" si="27"/>
        <v>-0.16000000000000003</v>
      </c>
      <c r="I42" s="3">
        <f t="shared" si="28"/>
        <v>191</v>
      </c>
      <c r="J42" s="58">
        <f t="shared" si="29"/>
        <v>-1.17</v>
      </c>
      <c r="K42" s="152">
        <v>51776.5</v>
      </c>
      <c r="L42" s="102">
        <f t="shared" si="30"/>
        <v>13.7</v>
      </c>
      <c r="M42" s="58">
        <f t="shared" si="31"/>
        <v>-0.14000000000000001</v>
      </c>
      <c r="N42" s="101">
        <v>26.283999999999999</v>
      </c>
      <c r="O42" s="59">
        <f t="shared" si="32"/>
        <v>144</v>
      </c>
      <c r="P42" s="58">
        <f t="shared" si="33"/>
        <v>-0.21</v>
      </c>
      <c r="Q42" s="64">
        <f t="shared" si="34"/>
        <v>-1.33</v>
      </c>
      <c r="R42" s="64">
        <f t="shared" si="35"/>
        <v>-0.35</v>
      </c>
      <c r="S42" s="26">
        <f t="shared" si="24"/>
        <v>2</v>
      </c>
      <c r="T42" s="26">
        <f t="shared" si="25"/>
        <v>20</v>
      </c>
      <c r="U42" s="23">
        <f t="shared" si="36"/>
        <v>0</v>
      </c>
      <c r="V42" s="19">
        <f t="shared" si="37"/>
        <v>0</v>
      </c>
      <c r="W42" s="23" t="str">
        <f t="shared" si="38"/>
        <v>ВВ</v>
      </c>
      <c r="X42" s="17">
        <f t="shared" si="39"/>
        <v>0</v>
      </c>
      <c r="Y42" s="1"/>
    </row>
    <row r="43" spans="2:27" ht="15" customHeight="1" outlineLevel="1" x14ac:dyDescent="0.25">
      <c r="B43" s="129">
        <v>5</v>
      </c>
      <c r="C43" s="427" t="s">
        <v>53</v>
      </c>
      <c r="D43" s="124">
        <v>3058.1</v>
      </c>
      <c r="E43" s="5">
        <v>2958.5</v>
      </c>
      <c r="F43" s="5">
        <v>736</v>
      </c>
      <c r="G43" s="10">
        <f t="shared" si="26"/>
        <v>0.97</v>
      </c>
      <c r="H43" s="58">
        <f t="shared" si="27"/>
        <v>-3.0000000000000027E-2</v>
      </c>
      <c r="I43" s="3">
        <f t="shared" si="28"/>
        <v>91</v>
      </c>
      <c r="J43" s="58">
        <f t="shared" si="29"/>
        <v>-0.03</v>
      </c>
      <c r="K43" s="152">
        <v>37280.300000000003</v>
      </c>
      <c r="L43" s="102">
        <f t="shared" si="30"/>
        <v>12.6</v>
      </c>
      <c r="M43" s="58">
        <f t="shared" si="31"/>
        <v>-0.05</v>
      </c>
      <c r="N43" s="101">
        <v>17</v>
      </c>
      <c r="O43" s="59">
        <f t="shared" si="32"/>
        <v>174</v>
      </c>
      <c r="P43" s="58">
        <f t="shared" si="33"/>
        <v>-0.05</v>
      </c>
      <c r="Q43" s="64">
        <f t="shared" si="34"/>
        <v>-6.0000000000000026E-2</v>
      </c>
      <c r="R43" s="64">
        <f t="shared" si="35"/>
        <v>-0.1</v>
      </c>
      <c r="S43" s="26">
        <f t="shared" si="24"/>
        <v>2</v>
      </c>
      <c r="T43" s="26">
        <f t="shared" si="25"/>
        <v>20</v>
      </c>
      <c r="U43" s="23">
        <f t="shared" si="36"/>
        <v>0</v>
      </c>
      <c r="V43" s="19">
        <f t="shared" si="37"/>
        <v>0</v>
      </c>
      <c r="W43" s="23" t="str">
        <f t="shared" si="38"/>
        <v>ВВ</v>
      </c>
      <c r="X43" s="17">
        <f t="shared" si="39"/>
        <v>0</v>
      </c>
      <c r="Y43" s="1"/>
    </row>
    <row r="44" spans="2:27" ht="15" customHeight="1" outlineLevel="1" x14ac:dyDescent="0.25">
      <c r="B44" s="129">
        <v>6</v>
      </c>
      <c r="C44" s="427" t="s">
        <v>54</v>
      </c>
      <c r="D44" s="124">
        <v>1500.5</v>
      </c>
      <c r="E44" s="5">
        <v>1315.1</v>
      </c>
      <c r="F44" s="5">
        <v>771.80000000000018</v>
      </c>
      <c r="G44" s="10">
        <f t="shared" si="26"/>
        <v>0.88</v>
      </c>
      <c r="H44" s="58">
        <f t="shared" si="27"/>
        <v>-0.12</v>
      </c>
      <c r="I44" s="3">
        <f t="shared" si="28"/>
        <v>214</v>
      </c>
      <c r="J44" s="58">
        <f t="shared" si="29"/>
        <v>-1.43</v>
      </c>
      <c r="K44" s="152">
        <v>15374.2</v>
      </c>
      <c r="L44" s="102">
        <f t="shared" si="30"/>
        <v>11.7</v>
      </c>
      <c r="M44" s="58">
        <f t="shared" si="31"/>
        <v>0.03</v>
      </c>
      <c r="N44" s="101">
        <v>4.3559999999999999</v>
      </c>
      <c r="O44" s="59">
        <f t="shared" si="32"/>
        <v>302</v>
      </c>
      <c r="P44" s="58">
        <f t="shared" si="33"/>
        <v>0.65</v>
      </c>
      <c r="Q44" s="64">
        <f t="shared" si="34"/>
        <v>-1.5499999999999998</v>
      </c>
      <c r="R44" s="64">
        <f t="shared" si="35"/>
        <v>0.68</v>
      </c>
      <c r="S44" s="26">
        <f t="shared" si="24"/>
        <v>2</v>
      </c>
      <c r="T44" s="26">
        <f t="shared" si="25"/>
        <v>10</v>
      </c>
      <c r="U44" s="23">
        <f t="shared" si="36"/>
        <v>0</v>
      </c>
      <c r="V44" s="19">
        <f t="shared" si="37"/>
        <v>0</v>
      </c>
      <c r="W44" s="23">
        <f t="shared" si="38"/>
        <v>0</v>
      </c>
      <c r="X44" s="17" t="str">
        <f t="shared" si="39"/>
        <v>ВА</v>
      </c>
      <c r="Y44" s="1"/>
    </row>
    <row r="45" spans="2:27" ht="15" customHeight="1" outlineLevel="1" x14ac:dyDescent="0.25">
      <c r="B45" s="129">
        <v>7</v>
      </c>
      <c r="C45" s="427" t="s">
        <v>55</v>
      </c>
      <c r="D45" s="124">
        <v>6031.7</v>
      </c>
      <c r="E45" s="5">
        <v>5673.3</v>
      </c>
      <c r="F45" s="5">
        <v>1917.8000000000002</v>
      </c>
      <c r="G45" s="10">
        <f t="shared" si="26"/>
        <v>0.94</v>
      </c>
      <c r="H45" s="58">
        <f t="shared" si="27"/>
        <v>-6.0000000000000053E-2</v>
      </c>
      <c r="I45" s="3">
        <f t="shared" si="28"/>
        <v>123</v>
      </c>
      <c r="J45" s="58">
        <f t="shared" si="29"/>
        <v>-0.4</v>
      </c>
      <c r="K45" s="152">
        <v>52212.9</v>
      </c>
      <c r="L45" s="102">
        <f t="shared" si="30"/>
        <v>9.1999999999999993</v>
      </c>
      <c r="M45" s="58">
        <f t="shared" si="31"/>
        <v>0.23</v>
      </c>
      <c r="N45" s="101">
        <v>20</v>
      </c>
      <c r="O45" s="59">
        <f t="shared" si="32"/>
        <v>284</v>
      </c>
      <c r="P45" s="58">
        <f t="shared" si="33"/>
        <v>0.55000000000000004</v>
      </c>
      <c r="Q45" s="64">
        <f t="shared" si="34"/>
        <v>-0.46000000000000008</v>
      </c>
      <c r="R45" s="64">
        <f t="shared" si="35"/>
        <v>0.78</v>
      </c>
      <c r="S45" s="26">
        <f t="shared" si="24"/>
        <v>2</v>
      </c>
      <c r="T45" s="26">
        <f t="shared" si="25"/>
        <v>10</v>
      </c>
      <c r="U45" s="23">
        <f t="shared" si="36"/>
        <v>0</v>
      </c>
      <c r="V45" s="19">
        <f t="shared" si="37"/>
        <v>0</v>
      </c>
      <c r="W45" s="23">
        <f t="shared" si="38"/>
        <v>0</v>
      </c>
      <c r="X45" s="17" t="str">
        <f t="shared" si="39"/>
        <v>ВА</v>
      </c>
      <c r="Y45" s="1"/>
    </row>
    <row r="46" spans="2:27" ht="15" customHeight="1" outlineLevel="1" x14ac:dyDescent="0.25">
      <c r="B46" s="129">
        <v>8</v>
      </c>
      <c r="C46" s="427" t="s">
        <v>56</v>
      </c>
      <c r="D46" s="124">
        <v>2682.6</v>
      </c>
      <c r="E46" s="5">
        <v>2772.3</v>
      </c>
      <c r="F46" s="5">
        <v>428.09999999999945</v>
      </c>
      <c r="G46" s="10">
        <f t="shared" si="26"/>
        <v>1.03</v>
      </c>
      <c r="H46" s="58">
        <f t="shared" si="27"/>
        <v>3.0000000000000027E-2</v>
      </c>
      <c r="I46" s="3">
        <f t="shared" si="28"/>
        <v>56</v>
      </c>
      <c r="J46" s="58">
        <f t="shared" si="29"/>
        <v>0.36</v>
      </c>
      <c r="K46" s="152">
        <v>32735.200000000001</v>
      </c>
      <c r="L46" s="102">
        <f t="shared" si="30"/>
        <v>11.8</v>
      </c>
      <c r="M46" s="58">
        <f t="shared" si="31"/>
        <v>0.02</v>
      </c>
      <c r="N46" s="101">
        <v>14.968</v>
      </c>
      <c r="O46" s="59">
        <f t="shared" si="32"/>
        <v>185</v>
      </c>
      <c r="P46" s="58">
        <f t="shared" si="33"/>
        <v>0.01</v>
      </c>
      <c r="Q46" s="64">
        <f t="shared" si="34"/>
        <v>0.39</v>
      </c>
      <c r="R46" s="64">
        <f t="shared" si="35"/>
        <v>0.03</v>
      </c>
      <c r="S46" s="26">
        <f t="shared" si="24"/>
        <v>1</v>
      </c>
      <c r="T46" s="26">
        <f t="shared" si="25"/>
        <v>10</v>
      </c>
      <c r="U46" s="23">
        <f t="shared" si="36"/>
        <v>0</v>
      </c>
      <c r="V46" s="19" t="str">
        <f t="shared" si="37"/>
        <v>АА</v>
      </c>
      <c r="W46" s="23">
        <f t="shared" si="38"/>
        <v>0</v>
      </c>
      <c r="X46" s="17">
        <f t="shared" si="39"/>
        <v>0</v>
      </c>
      <c r="Y46" s="1"/>
    </row>
    <row r="47" spans="2:27" ht="15" customHeight="1" outlineLevel="1" x14ac:dyDescent="0.25">
      <c r="B47" s="129">
        <v>9</v>
      </c>
      <c r="C47" s="427" t="s">
        <v>57</v>
      </c>
      <c r="D47" s="124">
        <v>5282.8</v>
      </c>
      <c r="E47" s="5">
        <v>6498</v>
      </c>
      <c r="F47" s="5">
        <v>936.39999999999964</v>
      </c>
      <c r="G47" s="10">
        <f t="shared" si="26"/>
        <v>1.23</v>
      </c>
      <c r="H47" s="58">
        <f t="shared" si="27"/>
        <v>0.22999999999999998</v>
      </c>
      <c r="I47" s="3">
        <f t="shared" si="28"/>
        <v>53</v>
      </c>
      <c r="J47" s="58">
        <f t="shared" si="29"/>
        <v>0.4</v>
      </c>
      <c r="K47" s="152">
        <v>60044.9</v>
      </c>
      <c r="L47" s="102">
        <f t="shared" si="30"/>
        <v>9.1999999999999993</v>
      </c>
      <c r="M47" s="58">
        <f t="shared" si="31"/>
        <v>0.23</v>
      </c>
      <c r="N47" s="101">
        <v>29.164000000000001</v>
      </c>
      <c r="O47" s="59">
        <f t="shared" si="32"/>
        <v>223</v>
      </c>
      <c r="P47" s="58">
        <f t="shared" si="33"/>
        <v>0.22</v>
      </c>
      <c r="Q47" s="64">
        <f t="shared" si="34"/>
        <v>0.63</v>
      </c>
      <c r="R47" s="64">
        <f t="shared" si="35"/>
        <v>0.45</v>
      </c>
      <c r="S47" s="26">
        <f t="shared" si="24"/>
        <v>1</v>
      </c>
      <c r="T47" s="26">
        <f t="shared" si="25"/>
        <v>10</v>
      </c>
      <c r="U47" s="23">
        <f t="shared" si="36"/>
        <v>0</v>
      </c>
      <c r="V47" s="19" t="str">
        <f t="shared" si="37"/>
        <v>АА</v>
      </c>
      <c r="W47" s="23">
        <f t="shared" si="38"/>
        <v>0</v>
      </c>
      <c r="X47" s="17">
        <f t="shared" si="39"/>
        <v>0</v>
      </c>
      <c r="Y47" s="1"/>
    </row>
    <row r="48" spans="2:27" ht="15" customHeight="1" outlineLevel="1" x14ac:dyDescent="0.25">
      <c r="B48" s="129">
        <v>10</v>
      </c>
      <c r="C48" s="427" t="s">
        <v>58</v>
      </c>
      <c r="D48" s="124">
        <v>2021.3</v>
      </c>
      <c r="E48" s="5">
        <v>1605</v>
      </c>
      <c r="F48" s="5">
        <v>908.5</v>
      </c>
      <c r="G48" s="10">
        <f t="shared" si="26"/>
        <v>0.79</v>
      </c>
      <c r="H48" s="58">
        <f t="shared" si="27"/>
        <v>-0.20999999999999996</v>
      </c>
      <c r="I48" s="3">
        <f t="shared" si="28"/>
        <v>207</v>
      </c>
      <c r="J48" s="58">
        <f t="shared" si="29"/>
        <v>-1.35</v>
      </c>
      <c r="K48" s="152">
        <v>21599.4</v>
      </c>
      <c r="L48" s="102">
        <f t="shared" si="30"/>
        <v>13.5</v>
      </c>
      <c r="M48" s="58">
        <f t="shared" si="31"/>
        <v>-0.13</v>
      </c>
      <c r="N48" s="101">
        <v>7.3959999999999999</v>
      </c>
      <c r="O48" s="59">
        <f t="shared" si="32"/>
        <v>217</v>
      </c>
      <c r="P48" s="58">
        <f t="shared" si="33"/>
        <v>0.19</v>
      </c>
      <c r="Q48" s="64">
        <f t="shared" si="34"/>
        <v>-1.56</v>
      </c>
      <c r="R48" s="64">
        <f t="shared" si="35"/>
        <v>0.06</v>
      </c>
      <c r="S48" s="26">
        <f t="shared" si="24"/>
        <v>2</v>
      </c>
      <c r="T48" s="26">
        <f t="shared" si="25"/>
        <v>10</v>
      </c>
      <c r="U48" s="23">
        <f t="shared" si="36"/>
        <v>0</v>
      </c>
      <c r="V48" s="19">
        <f t="shared" si="37"/>
        <v>0</v>
      </c>
      <c r="W48" s="23">
        <f t="shared" si="38"/>
        <v>0</v>
      </c>
      <c r="X48" s="17" t="str">
        <f t="shared" si="39"/>
        <v>ВА</v>
      </c>
      <c r="Y48" s="1"/>
    </row>
    <row r="49" spans="2:25" ht="15" customHeight="1" outlineLevel="1" x14ac:dyDescent="0.25">
      <c r="B49" s="129">
        <v>11</v>
      </c>
      <c r="C49" s="427" t="s">
        <v>59</v>
      </c>
      <c r="D49" s="124">
        <v>1681.7</v>
      </c>
      <c r="E49" s="5">
        <v>1749</v>
      </c>
      <c r="F49" s="5">
        <v>557.40000000000009</v>
      </c>
      <c r="G49" s="10">
        <f t="shared" si="26"/>
        <v>1.04</v>
      </c>
      <c r="H49" s="58">
        <f t="shared" si="27"/>
        <v>4.0000000000000036E-2</v>
      </c>
      <c r="I49" s="3">
        <f t="shared" si="28"/>
        <v>116</v>
      </c>
      <c r="J49" s="58">
        <f t="shared" si="29"/>
        <v>-0.32</v>
      </c>
      <c r="K49" s="152">
        <v>34852.199999999997</v>
      </c>
      <c r="L49" s="102">
        <f t="shared" si="30"/>
        <v>19.899999999999999</v>
      </c>
      <c r="M49" s="58">
        <f t="shared" si="31"/>
        <v>-0.66</v>
      </c>
      <c r="N49" s="101">
        <v>17.396000000000001</v>
      </c>
      <c r="O49" s="59">
        <f t="shared" si="32"/>
        <v>101</v>
      </c>
      <c r="P49" s="58">
        <f t="shared" si="33"/>
        <v>-0.45</v>
      </c>
      <c r="Q49" s="64">
        <f t="shared" si="34"/>
        <v>-0.27999999999999997</v>
      </c>
      <c r="R49" s="64">
        <f t="shared" si="35"/>
        <v>-1.1100000000000001</v>
      </c>
      <c r="S49" s="26">
        <f t="shared" si="24"/>
        <v>2</v>
      </c>
      <c r="T49" s="26">
        <f t="shared" si="25"/>
        <v>20</v>
      </c>
      <c r="U49" s="23">
        <f t="shared" si="36"/>
        <v>0</v>
      </c>
      <c r="V49" s="19">
        <f t="shared" si="37"/>
        <v>0</v>
      </c>
      <c r="W49" s="23" t="str">
        <f t="shared" si="38"/>
        <v>ВВ</v>
      </c>
      <c r="X49" s="17">
        <f t="shared" si="39"/>
        <v>0</v>
      </c>
      <c r="Y49" s="1"/>
    </row>
    <row r="50" spans="2:25" ht="15" customHeight="1" outlineLevel="1" x14ac:dyDescent="0.25">
      <c r="B50" s="129">
        <v>12</v>
      </c>
      <c r="C50" s="427" t="s">
        <v>60</v>
      </c>
      <c r="D50" s="124">
        <v>4993.3</v>
      </c>
      <c r="E50" s="5">
        <v>4655.8999999999996</v>
      </c>
      <c r="F50" s="5">
        <v>1966.2000000000007</v>
      </c>
      <c r="G50" s="10">
        <f t="shared" si="26"/>
        <v>0.93</v>
      </c>
      <c r="H50" s="58">
        <f t="shared" si="27"/>
        <v>-6.9999999999999951E-2</v>
      </c>
      <c r="I50" s="3">
        <f t="shared" si="28"/>
        <v>154</v>
      </c>
      <c r="J50" s="58">
        <f t="shared" si="29"/>
        <v>-0.75</v>
      </c>
      <c r="K50" s="152">
        <v>74366.3</v>
      </c>
      <c r="L50" s="102">
        <f t="shared" si="30"/>
        <v>16</v>
      </c>
      <c r="M50" s="58">
        <f t="shared" si="31"/>
        <v>-0.33</v>
      </c>
      <c r="N50" s="101">
        <v>35.607999999999997</v>
      </c>
      <c r="O50" s="59">
        <f t="shared" si="32"/>
        <v>131</v>
      </c>
      <c r="P50" s="58">
        <f t="shared" si="33"/>
        <v>-0.28000000000000003</v>
      </c>
      <c r="Q50" s="64">
        <f t="shared" si="34"/>
        <v>-0.82</v>
      </c>
      <c r="R50" s="64">
        <f t="shared" si="35"/>
        <v>-0.6100000000000001</v>
      </c>
      <c r="S50" s="26">
        <f t="shared" si="24"/>
        <v>2</v>
      </c>
      <c r="T50" s="26">
        <f t="shared" si="25"/>
        <v>20</v>
      </c>
      <c r="U50" s="23">
        <f t="shared" si="36"/>
        <v>0</v>
      </c>
      <c r="V50" s="19">
        <f t="shared" si="37"/>
        <v>0</v>
      </c>
      <c r="W50" s="23" t="str">
        <f t="shared" si="38"/>
        <v>ВВ</v>
      </c>
      <c r="X50" s="17">
        <f t="shared" si="39"/>
        <v>0</v>
      </c>
      <c r="Y50" s="1"/>
    </row>
    <row r="51" spans="2:25" ht="15" customHeight="1" outlineLevel="1" x14ac:dyDescent="0.25">
      <c r="B51" s="129">
        <v>13</v>
      </c>
      <c r="C51" s="427" t="s">
        <v>61</v>
      </c>
      <c r="D51" s="124">
        <v>3461.6</v>
      </c>
      <c r="E51" s="5">
        <v>3459.3</v>
      </c>
      <c r="F51" s="5">
        <v>1005.1999999999998</v>
      </c>
      <c r="G51" s="10">
        <f t="shared" si="26"/>
        <v>1</v>
      </c>
      <c r="H51" s="58">
        <f t="shared" si="27"/>
        <v>0</v>
      </c>
      <c r="I51" s="3">
        <f t="shared" si="28"/>
        <v>106</v>
      </c>
      <c r="J51" s="58">
        <f t="shared" si="29"/>
        <v>-0.2</v>
      </c>
      <c r="K51" s="152">
        <v>25381.3</v>
      </c>
      <c r="L51" s="102">
        <f t="shared" si="30"/>
        <v>7.3</v>
      </c>
      <c r="M51" s="58">
        <f t="shared" si="31"/>
        <v>0.39</v>
      </c>
      <c r="N51" s="101">
        <v>9.6280000000000001</v>
      </c>
      <c r="O51" s="59">
        <f t="shared" si="32"/>
        <v>359</v>
      </c>
      <c r="P51" s="58">
        <f t="shared" si="33"/>
        <v>0.96</v>
      </c>
      <c r="Q51" s="64">
        <f t="shared" si="34"/>
        <v>-0.2</v>
      </c>
      <c r="R51" s="64">
        <f t="shared" si="35"/>
        <v>1.35</v>
      </c>
      <c r="S51" s="26">
        <f t="shared" si="24"/>
        <v>2</v>
      </c>
      <c r="T51" s="26">
        <f t="shared" si="25"/>
        <v>10</v>
      </c>
      <c r="U51" s="23">
        <f t="shared" si="36"/>
        <v>0</v>
      </c>
      <c r="V51" s="19">
        <f t="shared" si="37"/>
        <v>0</v>
      </c>
      <c r="W51" s="23">
        <f t="shared" si="38"/>
        <v>0</v>
      </c>
      <c r="X51" s="17" t="str">
        <f t="shared" si="39"/>
        <v>ВА</v>
      </c>
      <c r="Y51" s="1"/>
    </row>
    <row r="52" spans="2:25" ht="15" customHeight="1" outlineLevel="1" x14ac:dyDescent="0.25">
      <c r="B52" s="129">
        <v>14</v>
      </c>
      <c r="C52" s="427" t="s">
        <v>62</v>
      </c>
      <c r="D52" s="124">
        <v>20144</v>
      </c>
      <c r="E52" s="5">
        <v>17916.400000000001</v>
      </c>
      <c r="F52" s="13">
        <v>14214.5</v>
      </c>
      <c r="G52" s="10">
        <f t="shared" si="26"/>
        <v>0.89</v>
      </c>
      <c r="H52" s="58">
        <f t="shared" si="27"/>
        <v>-0.10999999999999999</v>
      </c>
      <c r="I52" s="3">
        <f t="shared" si="28"/>
        <v>290</v>
      </c>
      <c r="J52" s="58">
        <f t="shared" si="29"/>
        <v>-2.2999999999999998</v>
      </c>
      <c r="K52" s="152">
        <v>175363.20000000001</v>
      </c>
      <c r="L52" s="102">
        <f t="shared" ref="L52:L63" si="40">ROUND(K52/E52,1)</f>
        <v>9.8000000000000007</v>
      </c>
      <c r="M52" s="58">
        <f t="shared" si="31"/>
        <v>0.18</v>
      </c>
      <c r="N52" s="101">
        <v>73.623999999999995</v>
      </c>
      <c r="O52" s="59">
        <f t="shared" si="32"/>
        <v>243</v>
      </c>
      <c r="P52" s="58">
        <f t="shared" si="33"/>
        <v>0.33</v>
      </c>
      <c r="Q52" s="64">
        <f t="shared" si="34"/>
        <v>-2.4099999999999997</v>
      </c>
      <c r="R52" s="64">
        <f t="shared" si="35"/>
        <v>0.51</v>
      </c>
      <c r="S52" s="26">
        <f t="shared" si="24"/>
        <v>2</v>
      </c>
      <c r="T52" s="26">
        <f t="shared" si="25"/>
        <v>10</v>
      </c>
      <c r="U52" s="23">
        <f t="shared" si="36"/>
        <v>0</v>
      </c>
      <c r="V52" s="19">
        <f t="shared" si="37"/>
        <v>0</v>
      </c>
      <c r="W52" s="23">
        <f t="shared" si="38"/>
        <v>0</v>
      </c>
      <c r="X52" s="17" t="str">
        <f t="shared" si="39"/>
        <v>ВА</v>
      </c>
      <c r="Y52" s="1"/>
    </row>
    <row r="53" spans="2:25" ht="15" customHeight="1" outlineLevel="1" x14ac:dyDescent="0.25">
      <c r="B53" s="129">
        <v>15</v>
      </c>
      <c r="C53" s="427" t="s">
        <v>63</v>
      </c>
      <c r="D53" s="124">
        <v>6210.5</v>
      </c>
      <c r="E53" s="5">
        <v>6482.2</v>
      </c>
      <c r="F53" s="13">
        <v>1444</v>
      </c>
      <c r="G53" s="10">
        <f t="shared" si="26"/>
        <v>1.04</v>
      </c>
      <c r="H53" s="58">
        <f t="shared" si="27"/>
        <v>4.0000000000000036E-2</v>
      </c>
      <c r="I53" s="3">
        <f t="shared" si="28"/>
        <v>81</v>
      </c>
      <c r="J53" s="58">
        <f t="shared" si="29"/>
        <v>0.08</v>
      </c>
      <c r="K53" s="152">
        <v>63685.1</v>
      </c>
      <c r="L53" s="102">
        <f t="shared" si="40"/>
        <v>9.8000000000000007</v>
      </c>
      <c r="M53" s="58">
        <f t="shared" si="31"/>
        <v>0.18</v>
      </c>
      <c r="N53" s="101">
        <v>27.56</v>
      </c>
      <c r="O53" s="59">
        <f t="shared" si="32"/>
        <v>235</v>
      </c>
      <c r="P53" s="58">
        <f t="shared" si="33"/>
        <v>0.28000000000000003</v>
      </c>
      <c r="Q53" s="64">
        <f t="shared" si="34"/>
        <v>0.12000000000000004</v>
      </c>
      <c r="R53" s="64">
        <f t="shared" si="35"/>
        <v>0.46</v>
      </c>
      <c r="S53" s="26">
        <f t="shared" si="24"/>
        <v>1</v>
      </c>
      <c r="T53" s="26">
        <f t="shared" si="25"/>
        <v>10</v>
      </c>
      <c r="U53" s="23">
        <f t="shared" si="36"/>
        <v>0</v>
      </c>
      <c r="V53" s="19" t="str">
        <f t="shared" si="37"/>
        <v>АА</v>
      </c>
      <c r="W53" s="23">
        <f t="shared" si="38"/>
        <v>0</v>
      </c>
      <c r="X53" s="17">
        <f t="shared" si="39"/>
        <v>0</v>
      </c>
      <c r="Y53" s="1"/>
    </row>
    <row r="54" spans="2:25" ht="15" customHeight="1" outlineLevel="1" x14ac:dyDescent="0.25">
      <c r="B54" s="129">
        <v>16</v>
      </c>
      <c r="C54" s="427" t="s">
        <v>64</v>
      </c>
      <c r="D54" s="124">
        <v>3343.6</v>
      </c>
      <c r="E54" s="5">
        <v>3281.9</v>
      </c>
      <c r="F54" s="13">
        <v>1224.9999999999995</v>
      </c>
      <c r="G54" s="10">
        <f t="shared" si="26"/>
        <v>0.98</v>
      </c>
      <c r="H54" s="58">
        <f t="shared" si="27"/>
        <v>-2.0000000000000018E-2</v>
      </c>
      <c r="I54" s="3">
        <f t="shared" si="28"/>
        <v>136</v>
      </c>
      <c r="J54" s="58">
        <f t="shared" si="29"/>
        <v>-0.55000000000000004</v>
      </c>
      <c r="K54" s="152">
        <v>32644.2</v>
      </c>
      <c r="L54" s="102">
        <f t="shared" si="40"/>
        <v>9.9</v>
      </c>
      <c r="M54" s="58">
        <f t="shared" si="31"/>
        <v>0.18</v>
      </c>
      <c r="N54" s="101">
        <v>15.448</v>
      </c>
      <c r="O54" s="59">
        <f t="shared" si="32"/>
        <v>212</v>
      </c>
      <c r="P54" s="58">
        <f t="shared" si="33"/>
        <v>0.16</v>
      </c>
      <c r="Q54" s="64">
        <f t="shared" si="34"/>
        <v>-0.57000000000000006</v>
      </c>
      <c r="R54" s="64">
        <f t="shared" si="35"/>
        <v>0.33999999999999997</v>
      </c>
      <c r="S54" s="26">
        <f t="shared" si="24"/>
        <v>2</v>
      </c>
      <c r="T54" s="26">
        <f t="shared" si="25"/>
        <v>10</v>
      </c>
      <c r="U54" s="23">
        <f t="shared" si="36"/>
        <v>0</v>
      </c>
      <c r="V54" s="19">
        <f t="shared" si="37"/>
        <v>0</v>
      </c>
      <c r="W54" s="23">
        <f t="shared" si="38"/>
        <v>0</v>
      </c>
      <c r="X54" s="17" t="str">
        <f t="shared" si="39"/>
        <v>ВА</v>
      </c>
      <c r="Y54" s="1"/>
    </row>
    <row r="55" spans="2:25" ht="15" customHeight="1" outlineLevel="1" x14ac:dyDescent="0.25">
      <c r="B55" s="129">
        <v>17</v>
      </c>
      <c r="C55" s="427" t="s">
        <v>65</v>
      </c>
      <c r="D55" s="124">
        <v>1370.6</v>
      </c>
      <c r="E55" s="5">
        <v>1484.3</v>
      </c>
      <c r="F55" s="13">
        <v>256.39999999999986</v>
      </c>
      <c r="G55" s="10">
        <f t="shared" si="26"/>
        <v>1.08</v>
      </c>
      <c r="H55" s="58">
        <f t="shared" si="27"/>
        <v>8.0000000000000071E-2</v>
      </c>
      <c r="I55" s="3">
        <f t="shared" si="28"/>
        <v>63</v>
      </c>
      <c r="J55" s="58">
        <f t="shared" si="29"/>
        <v>0.28000000000000003</v>
      </c>
      <c r="K55" s="152">
        <v>31944.6</v>
      </c>
      <c r="L55" s="102">
        <f t="shared" si="40"/>
        <v>21.5</v>
      </c>
      <c r="M55" s="58">
        <f t="shared" si="31"/>
        <v>-0.79</v>
      </c>
      <c r="N55" s="101">
        <v>13.244</v>
      </c>
      <c r="O55" s="59">
        <f t="shared" si="32"/>
        <v>112</v>
      </c>
      <c r="P55" s="58">
        <f t="shared" si="33"/>
        <v>-0.39</v>
      </c>
      <c r="Q55" s="64">
        <f t="shared" si="34"/>
        <v>0.3600000000000001</v>
      </c>
      <c r="R55" s="64">
        <f t="shared" si="35"/>
        <v>-1.1800000000000002</v>
      </c>
      <c r="S55" s="26">
        <f t="shared" si="24"/>
        <v>1</v>
      </c>
      <c r="T55" s="26">
        <f t="shared" si="25"/>
        <v>20</v>
      </c>
      <c r="U55" s="23" t="str">
        <f t="shared" si="36"/>
        <v>АВ</v>
      </c>
      <c r="V55" s="19">
        <f t="shared" si="37"/>
        <v>0</v>
      </c>
      <c r="W55" s="23">
        <f t="shared" si="38"/>
        <v>0</v>
      </c>
      <c r="X55" s="17">
        <f t="shared" si="39"/>
        <v>0</v>
      </c>
      <c r="Y55" s="1"/>
    </row>
    <row r="56" spans="2:25" ht="15" customHeight="1" outlineLevel="1" x14ac:dyDescent="0.25">
      <c r="B56" s="129">
        <v>18</v>
      </c>
      <c r="C56" s="427" t="s">
        <v>66</v>
      </c>
      <c r="D56" s="124">
        <v>2590.5</v>
      </c>
      <c r="E56" s="5">
        <v>2637.7</v>
      </c>
      <c r="F56" s="13">
        <v>564.70000000000027</v>
      </c>
      <c r="G56" s="10">
        <f t="shared" si="26"/>
        <v>1.02</v>
      </c>
      <c r="H56" s="58">
        <f t="shared" si="27"/>
        <v>2.0000000000000018E-2</v>
      </c>
      <c r="I56" s="3">
        <f t="shared" si="28"/>
        <v>78</v>
      </c>
      <c r="J56" s="58">
        <f t="shared" si="29"/>
        <v>0.11</v>
      </c>
      <c r="K56" s="152">
        <v>25965.599999999999</v>
      </c>
      <c r="L56" s="102">
        <f t="shared" si="40"/>
        <v>9.8000000000000007</v>
      </c>
      <c r="M56" s="58">
        <f t="shared" si="31"/>
        <v>0.18</v>
      </c>
      <c r="N56" s="101">
        <v>9.1839999999999993</v>
      </c>
      <c r="O56" s="59">
        <f t="shared" si="32"/>
        <v>287</v>
      </c>
      <c r="P56" s="58">
        <f t="shared" si="33"/>
        <v>0.56999999999999995</v>
      </c>
      <c r="Q56" s="64">
        <f t="shared" si="34"/>
        <v>0.13</v>
      </c>
      <c r="R56" s="64">
        <f t="shared" si="35"/>
        <v>0.75</v>
      </c>
      <c r="S56" s="26">
        <f t="shared" si="24"/>
        <v>1</v>
      </c>
      <c r="T56" s="26">
        <f t="shared" si="25"/>
        <v>10</v>
      </c>
      <c r="U56" s="23">
        <f t="shared" si="36"/>
        <v>0</v>
      </c>
      <c r="V56" s="19" t="str">
        <f t="shared" si="37"/>
        <v>АА</v>
      </c>
      <c r="W56" s="23">
        <f t="shared" si="38"/>
        <v>0</v>
      </c>
      <c r="X56" s="17">
        <f t="shared" si="39"/>
        <v>0</v>
      </c>
      <c r="Y56" s="1"/>
    </row>
    <row r="57" spans="2:25" ht="15" customHeight="1" outlineLevel="1" x14ac:dyDescent="0.25">
      <c r="B57" s="129">
        <v>19</v>
      </c>
      <c r="C57" s="427" t="s">
        <v>67</v>
      </c>
      <c r="D57" s="124">
        <v>1702.7</v>
      </c>
      <c r="E57" s="5">
        <v>1608.5</v>
      </c>
      <c r="F57" s="13">
        <v>732.80000000000018</v>
      </c>
      <c r="G57" s="10">
        <f t="shared" si="26"/>
        <v>0.94</v>
      </c>
      <c r="H57" s="58">
        <f t="shared" si="27"/>
        <v>-6.0000000000000053E-2</v>
      </c>
      <c r="I57" s="3">
        <f t="shared" si="28"/>
        <v>166</v>
      </c>
      <c r="J57" s="58">
        <f t="shared" si="29"/>
        <v>-0.89</v>
      </c>
      <c r="K57" s="152">
        <v>27331.3</v>
      </c>
      <c r="L57" s="102">
        <f t="shared" si="40"/>
        <v>17</v>
      </c>
      <c r="M57" s="58">
        <f t="shared" si="31"/>
        <v>-0.42</v>
      </c>
      <c r="N57" s="101">
        <v>13</v>
      </c>
      <c r="O57" s="59">
        <f t="shared" si="32"/>
        <v>124</v>
      </c>
      <c r="P57" s="58">
        <f t="shared" si="33"/>
        <v>-0.32</v>
      </c>
      <c r="Q57" s="64">
        <f t="shared" si="34"/>
        <v>-0.95000000000000007</v>
      </c>
      <c r="R57" s="64">
        <f t="shared" si="35"/>
        <v>-0.74</v>
      </c>
      <c r="S57" s="26">
        <f t="shared" si="24"/>
        <v>2</v>
      </c>
      <c r="T57" s="26">
        <f t="shared" si="25"/>
        <v>20</v>
      </c>
      <c r="U57" s="23">
        <f t="shared" si="36"/>
        <v>0</v>
      </c>
      <c r="V57" s="19">
        <f t="shared" si="37"/>
        <v>0</v>
      </c>
      <c r="W57" s="23" t="str">
        <f t="shared" si="38"/>
        <v>ВВ</v>
      </c>
      <c r="X57" s="17">
        <f t="shared" si="39"/>
        <v>0</v>
      </c>
      <c r="Y57" s="1"/>
    </row>
    <row r="58" spans="2:25" ht="15" customHeight="1" outlineLevel="1" x14ac:dyDescent="0.25">
      <c r="B58" s="129">
        <v>20</v>
      </c>
      <c r="C58" s="427" t="s">
        <v>68</v>
      </c>
      <c r="D58" s="124">
        <v>7662</v>
      </c>
      <c r="E58" s="5">
        <v>7421.8</v>
      </c>
      <c r="F58" s="13">
        <v>2430.6999999999998</v>
      </c>
      <c r="G58" s="10">
        <f t="shared" si="26"/>
        <v>0.97</v>
      </c>
      <c r="H58" s="58">
        <f t="shared" si="27"/>
        <v>-3.0000000000000027E-2</v>
      </c>
      <c r="I58" s="3">
        <f t="shared" si="28"/>
        <v>120</v>
      </c>
      <c r="J58" s="58">
        <f t="shared" si="29"/>
        <v>-0.36</v>
      </c>
      <c r="K58" s="152">
        <v>101474.8</v>
      </c>
      <c r="L58" s="102">
        <f t="shared" si="40"/>
        <v>13.7</v>
      </c>
      <c r="M58" s="58">
        <f t="shared" si="31"/>
        <v>-0.14000000000000001</v>
      </c>
      <c r="N58" s="101">
        <v>39.491999999999997</v>
      </c>
      <c r="O58" s="59">
        <f t="shared" si="32"/>
        <v>188</v>
      </c>
      <c r="P58" s="58">
        <f t="shared" si="33"/>
        <v>0.03</v>
      </c>
      <c r="Q58" s="64">
        <f t="shared" si="34"/>
        <v>-0.39</v>
      </c>
      <c r="R58" s="64">
        <f>M58+P58</f>
        <v>-0.11000000000000001</v>
      </c>
      <c r="S58" s="26">
        <f t="shared" si="24"/>
        <v>2</v>
      </c>
      <c r="T58" s="26">
        <f t="shared" si="25"/>
        <v>20</v>
      </c>
      <c r="U58" s="23">
        <f t="shared" si="36"/>
        <v>0</v>
      </c>
      <c r="V58" s="19">
        <f t="shared" si="37"/>
        <v>0</v>
      </c>
      <c r="W58" s="23" t="str">
        <f t="shared" si="38"/>
        <v>ВВ</v>
      </c>
      <c r="X58" s="17">
        <f t="shared" si="39"/>
        <v>0</v>
      </c>
      <c r="Y58" s="1"/>
    </row>
    <row r="59" spans="2:25" ht="15" customHeight="1" outlineLevel="1" x14ac:dyDescent="0.25">
      <c r="B59" s="129">
        <v>21</v>
      </c>
      <c r="C59" s="427" t="s">
        <v>69</v>
      </c>
      <c r="D59" s="124">
        <v>1842.2</v>
      </c>
      <c r="E59" s="5">
        <v>1738.8</v>
      </c>
      <c r="F59" s="13">
        <v>580.60000000000014</v>
      </c>
      <c r="G59" s="10">
        <f t="shared" si="26"/>
        <v>0.94</v>
      </c>
      <c r="H59" s="58">
        <f t="shared" si="27"/>
        <v>-6.0000000000000053E-2</v>
      </c>
      <c r="I59" s="3">
        <f t="shared" si="28"/>
        <v>122</v>
      </c>
      <c r="J59" s="58">
        <f t="shared" si="29"/>
        <v>-0.39</v>
      </c>
      <c r="K59" s="152">
        <v>21202.400000000001</v>
      </c>
      <c r="L59" s="102">
        <f t="shared" si="40"/>
        <v>12.2</v>
      </c>
      <c r="M59" s="58">
        <f t="shared" si="31"/>
        <v>-0.02</v>
      </c>
      <c r="N59" s="101">
        <v>10.756</v>
      </c>
      <c r="O59" s="59">
        <f t="shared" si="32"/>
        <v>162</v>
      </c>
      <c r="P59" s="58">
        <f t="shared" si="33"/>
        <v>-0.11</v>
      </c>
      <c r="Q59" s="64">
        <f t="shared" si="34"/>
        <v>-0.45000000000000007</v>
      </c>
      <c r="R59" s="64">
        <f t="shared" ref="R59:R62" si="41">M59+P59</f>
        <v>-0.13</v>
      </c>
      <c r="S59" s="26">
        <f t="shared" si="24"/>
        <v>2</v>
      </c>
      <c r="T59" s="26">
        <f t="shared" si="25"/>
        <v>20</v>
      </c>
      <c r="U59" s="23">
        <f t="shared" si="36"/>
        <v>0</v>
      </c>
      <c r="V59" s="19">
        <f t="shared" si="37"/>
        <v>0</v>
      </c>
      <c r="W59" s="23" t="str">
        <f t="shared" si="38"/>
        <v>ВВ</v>
      </c>
      <c r="X59" s="17">
        <f t="shared" si="39"/>
        <v>0</v>
      </c>
      <c r="Y59" s="1"/>
    </row>
    <row r="60" spans="2:25" ht="15" customHeight="1" outlineLevel="1" x14ac:dyDescent="0.25">
      <c r="B60" s="129">
        <v>22</v>
      </c>
      <c r="C60" s="427" t="s">
        <v>70</v>
      </c>
      <c r="D60" s="124">
        <v>2613.8000000000002</v>
      </c>
      <c r="E60" s="5">
        <v>2443.6999999999998</v>
      </c>
      <c r="F60" s="13">
        <v>979.60000000000036</v>
      </c>
      <c r="G60" s="10">
        <f t="shared" si="26"/>
        <v>0.93</v>
      </c>
      <c r="H60" s="58">
        <f t="shared" si="27"/>
        <v>-6.9999999999999951E-2</v>
      </c>
      <c r="I60" s="3">
        <f t="shared" si="28"/>
        <v>146</v>
      </c>
      <c r="J60" s="58">
        <f t="shared" si="29"/>
        <v>-0.66</v>
      </c>
      <c r="K60" s="152">
        <v>33519.4</v>
      </c>
      <c r="L60" s="102">
        <f t="shared" si="40"/>
        <v>13.7</v>
      </c>
      <c r="M60" s="58">
        <f t="shared" si="31"/>
        <v>-0.14000000000000001</v>
      </c>
      <c r="N60" s="101">
        <v>15.22</v>
      </c>
      <c r="O60" s="59">
        <f t="shared" si="32"/>
        <v>161</v>
      </c>
      <c r="P60" s="58">
        <f t="shared" si="33"/>
        <v>-0.12</v>
      </c>
      <c r="Q60" s="64">
        <f t="shared" si="34"/>
        <v>-0.73</v>
      </c>
      <c r="R60" s="64">
        <f t="shared" si="41"/>
        <v>-0.26</v>
      </c>
      <c r="S60" s="26">
        <f t="shared" si="24"/>
        <v>2</v>
      </c>
      <c r="T60" s="26">
        <f t="shared" si="25"/>
        <v>20</v>
      </c>
      <c r="U60" s="23">
        <f t="shared" si="36"/>
        <v>0</v>
      </c>
      <c r="V60" s="19">
        <f t="shared" si="37"/>
        <v>0</v>
      </c>
      <c r="W60" s="23" t="str">
        <f t="shared" si="38"/>
        <v>ВВ</v>
      </c>
      <c r="X60" s="17">
        <f t="shared" si="39"/>
        <v>0</v>
      </c>
      <c r="Y60" s="1"/>
    </row>
    <row r="61" spans="2:25" ht="15" customHeight="1" outlineLevel="1" x14ac:dyDescent="0.25">
      <c r="B61" s="129">
        <v>23</v>
      </c>
      <c r="C61" s="427" t="s">
        <v>71</v>
      </c>
      <c r="D61" s="124">
        <v>3320</v>
      </c>
      <c r="E61" s="5">
        <v>3171.1</v>
      </c>
      <c r="F61" s="13">
        <v>1002.0000000000005</v>
      </c>
      <c r="G61" s="10">
        <f t="shared" si="26"/>
        <v>0.96</v>
      </c>
      <c r="H61" s="58">
        <f t="shared" si="27"/>
        <v>-4.0000000000000036E-2</v>
      </c>
      <c r="I61" s="3">
        <f t="shared" si="28"/>
        <v>115</v>
      </c>
      <c r="J61" s="58">
        <f t="shared" si="29"/>
        <v>-0.31</v>
      </c>
      <c r="K61" s="152">
        <v>24110.7</v>
      </c>
      <c r="L61" s="102">
        <f t="shared" si="40"/>
        <v>7.6</v>
      </c>
      <c r="M61" s="58">
        <f t="shared" si="31"/>
        <v>0.37</v>
      </c>
      <c r="N61" s="101">
        <v>10.112</v>
      </c>
      <c r="O61" s="59">
        <f t="shared" si="32"/>
        <v>314</v>
      </c>
      <c r="P61" s="58">
        <f t="shared" si="33"/>
        <v>0.72</v>
      </c>
      <c r="Q61" s="64">
        <f t="shared" si="34"/>
        <v>-0.35000000000000003</v>
      </c>
      <c r="R61" s="64">
        <f t="shared" si="41"/>
        <v>1.0899999999999999</v>
      </c>
      <c r="S61" s="26">
        <f t="shared" si="24"/>
        <v>2</v>
      </c>
      <c r="T61" s="26">
        <f t="shared" si="25"/>
        <v>10</v>
      </c>
      <c r="U61" s="23">
        <f t="shared" si="36"/>
        <v>0</v>
      </c>
      <c r="V61" s="19">
        <f t="shared" si="37"/>
        <v>0</v>
      </c>
      <c r="W61" s="23">
        <f t="shared" si="38"/>
        <v>0</v>
      </c>
      <c r="X61" s="17" t="str">
        <f t="shared" si="39"/>
        <v>ВА</v>
      </c>
      <c r="Y61" s="1"/>
    </row>
    <row r="62" spans="2:25" ht="15" customHeight="1" outlineLevel="1" x14ac:dyDescent="0.25">
      <c r="B62" s="129">
        <v>24</v>
      </c>
      <c r="C62" s="427" t="s">
        <v>72</v>
      </c>
      <c r="D62" s="124">
        <v>2265</v>
      </c>
      <c r="E62" s="5">
        <v>1939.8</v>
      </c>
      <c r="F62" s="13">
        <v>1046.1000000000001</v>
      </c>
      <c r="G62" s="10">
        <f t="shared" si="26"/>
        <v>0.86</v>
      </c>
      <c r="H62" s="58">
        <f t="shared" si="27"/>
        <v>-0.14000000000000001</v>
      </c>
      <c r="I62" s="3">
        <f t="shared" si="28"/>
        <v>197</v>
      </c>
      <c r="J62" s="58">
        <f t="shared" si="29"/>
        <v>-1.24</v>
      </c>
      <c r="K62" s="152">
        <v>21841.200000000001</v>
      </c>
      <c r="L62" s="102">
        <f t="shared" si="40"/>
        <v>11.3</v>
      </c>
      <c r="M62" s="58">
        <f t="shared" si="31"/>
        <v>0.06</v>
      </c>
      <c r="N62" s="101">
        <v>14</v>
      </c>
      <c r="O62" s="59">
        <f t="shared" si="32"/>
        <v>139</v>
      </c>
      <c r="P62" s="58">
        <f>ROUND(O62/$O$38-100%,2)</f>
        <v>-0.24</v>
      </c>
      <c r="Q62" s="64">
        <f t="shared" si="34"/>
        <v>-1.38</v>
      </c>
      <c r="R62" s="64">
        <f t="shared" si="41"/>
        <v>-0.18</v>
      </c>
      <c r="S62" s="26">
        <f t="shared" si="24"/>
        <v>2</v>
      </c>
      <c r="T62" s="26">
        <f t="shared" si="25"/>
        <v>20</v>
      </c>
      <c r="U62" s="23">
        <f t="shared" si="36"/>
        <v>0</v>
      </c>
      <c r="V62" s="19">
        <f t="shared" si="37"/>
        <v>0</v>
      </c>
      <c r="W62" s="23" t="str">
        <f t="shared" si="38"/>
        <v>ВВ</v>
      </c>
      <c r="X62" s="17">
        <f t="shared" si="39"/>
        <v>0</v>
      </c>
      <c r="Y62" s="1"/>
    </row>
    <row r="63" spans="2:25" ht="15" customHeight="1" outlineLevel="1" x14ac:dyDescent="0.25">
      <c r="B63" s="129">
        <v>25</v>
      </c>
      <c r="C63" s="427" t="s">
        <v>73</v>
      </c>
      <c r="D63" s="124">
        <v>1815.5</v>
      </c>
      <c r="E63" s="5">
        <v>1761.6</v>
      </c>
      <c r="F63" s="13">
        <v>383.20000000000027</v>
      </c>
      <c r="G63" s="10">
        <f t="shared" si="26"/>
        <v>0.97</v>
      </c>
      <c r="H63" s="58">
        <f t="shared" si="27"/>
        <v>-3.0000000000000027E-2</v>
      </c>
      <c r="I63" s="3">
        <f t="shared" si="28"/>
        <v>79</v>
      </c>
      <c r="J63" s="58">
        <f t="shared" si="29"/>
        <v>0.1</v>
      </c>
      <c r="K63" s="152">
        <v>29027.7</v>
      </c>
      <c r="L63" s="102">
        <f t="shared" si="40"/>
        <v>16.5</v>
      </c>
      <c r="M63" s="58">
        <f t="shared" si="31"/>
        <v>-0.38</v>
      </c>
      <c r="N63" s="101">
        <v>13</v>
      </c>
      <c r="O63" s="59">
        <f t="shared" si="32"/>
        <v>136</v>
      </c>
      <c r="P63" s="58">
        <f t="shared" si="33"/>
        <v>-0.26</v>
      </c>
      <c r="Q63" s="64">
        <f t="shared" si="34"/>
        <v>6.9999999999999979E-2</v>
      </c>
      <c r="R63" s="64">
        <f>M63+P63</f>
        <v>-0.64</v>
      </c>
      <c r="S63" s="26">
        <f t="shared" si="24"/>
        <v>1</v>
      </c>
      <c r="T63" s="26">
        <f t="shared" si="25"/>
        <v>20</v>
      </c>
      <c r="U63" s="23" t="str">
        <f t="shared" si="36"/>
        <v>АВ</v>
      </c>
      <c r="V63" s="19">
        <f t="shared" si="37"/>
        <v>0</v>
      </c>
      <c r="W63" s="23">
        <f t="shared" si="38"/>
        <v>0</v>
      </c>
      <c r="X63" s="17">
        <f t="shared" si="39"/>
        <v>0</v>
      </c>
      <c r="Y63" s="1"/>
    </row>
    <row r="64" spans="2:25" ht="18.75" x14ac:dyDescent="0.25">
      <c r="B64" s="125" t="s">
        <v>1239</v>
      </c>
      <c r="C64" s="126" t="s">
        <v>23</v>
      </c>
      <c r="D64" s="122">
        <f>SUM(D66:D71)</f>
        <v>38462</v>
      </c>
      <c r="E64" s="71">
        <f t="shared" ref="E64:F64" si="42">SUM(E66:E71)</f>
        <v>40095.4</v>
      </c>
      <c r="F64" s="71">
        <f t="shared" si="42"/>
        <v>7073.2000000000007</v>
      </c>
      <c r="G64" s="11">
        <f t="shared" si="26"/>
        <v>1.04</v>
      </c>
      <c r="H64" s="50"/>
      <c r="I64" s="12">
        <f>ROUND(F64/E64*365,0)</f>
        <v>64</v>
      </c>
      <c r="J64" s="54"/>
      <c r="K64" s="105">
        <f>SUM(K66:K71)</f>
        <v>609485.5</v>
      </c>
      <c r="L64" s="12">
        <f t="shared" ref="L64" si="43">ROUND(K64/E64,0)</f>
        <v>15</v>
      </c>
      <c r="M64" s="55"/>
      <c r="N64" s="106">
        <f>SUM(N66:N71)</f>
        <v>143.6</v>
      </c>
      <c r="O64" s="69">
        <f>ROUND((E64/N64),0)</f>
        <v>279</v>
      </c>
      <c r="P64" s="55"/>
      <c r="Q64" s="55"/>
      <c r="R64" s="55"/>
      <c r="S64" s="73"/>
      <c r="T64" s="73"/>
      <c r="U64" s="12"/>
      <c r="V64" s="12"/>
      <c r="W64" s="12"/>
      <c r="X64" s="12"/>
      <c r="Y64" s="1"/>
    </row>
    <row r="65" spans="2:26" ht="18" x14ac:dyDescent="0.25">
      <c r="B65" s="127"/>
      <c r="C65" s="128" t="s">
        <v>27</v>
      </c>
      <c r="D65" s="123"/>
      <c r="E65" s="40"/>
      <c r="F65" s="44"/>
      <c r="G65" s="47">
        <v>1</v>
      </c>
      <c r="H65" s="51"/>
      <c r="I65" s="103">
        <v>88</v>
      </c>
      <c r="J65" s="45"/>
      <c r="K65" s="108"/>
      <c r="L65" s="103">
        <v>12</v>
      </c>
      <c r="M65" s="41"/>
      <c r="N65" s="100"/>
      <c r="O65" s="103">
        <v>183</v>
      </c>
      <c r="P65" s="41"/>
      <c r="Q65" s="47">
        <v>0</v>
      </c>
      <c r="R65" s="47">
        <v>0</v>
      </c>
      <c r="S65" s="39"/>
      <c r="T65" s="39"/>
      <c r="U65" s="46"/>
      <c r="V65" s="46"/>
      <c r="W65" s="46"/>
      <c r="X65" s="46"/>
      <c r="Y65" s="1"/>
      <c r="Z65" s="432"/>
    </row>
    <row r="66" spans="2:26" ht="15" customHeight="1" outlineLevel="1" x14ac:dyDescent="0.2">
      <c r="B66" s="129">
        <v>1</v>
      </c>
      <c r="C66" s="134" t="s">
        <v>110</v>
      </c>
      <c r="D66" s="124">
        <v>6094.2</v>
      </c>
      <c r="E66" s="5">
        <v>6288.6</v>
      </c>
      <c r="F66" s="13">
        <v>994</v>
      </c>
      <c r="G66" s="10">
        <f t="shared" ref="G66:G71" si="44">IF(E66&gt;0,ROUND((E66/D66),2),0)</f>
        <v>1.03</v>
      </c>
      <c r="H66" s="58">
        <f>G66-$G$65</f>
        <v>3.0000000000000027E-2</v>
      </c>
      <c r="I66" s="3">
        <f>ROUND(F66/E66*365,0)</f>
        <v>58</v>
      </c>
      <c r="J66" s="58">
        <f>-(ROUND(I66/$I$65-100%,2))</f>
        <v>0.34</v>
      </c>
      <c r="K66" s="152">
        <v>135861.5</v>
      </c>
      <c r="L66" s="102">
        <f t="shared" ref="L66:L71" si="45">ROUND(K66/E66,1)</f>
        <v>21.6</v>
      </c>
      <c r="M66" s="58">
        <f>-ROUND(L66/$L$65-100%,2)</f>
        <v>-0.8</v>
      </c>
      <c r="N66" s="101">
        <v>33.299999999999997</v>
      </c>
      <c r="O66" s="59">
        <f t="shared" ref="O66:O71" si="46">ROUND((E66/N66),0)</f>
        <v>189</v>
      </c>
      <c r="P66" s="58">
        <f t="shared" ref="P66" si="47">ROUND(O66/$O$65-100%,2)</f>
        <v>0.03</v>
      </c>
      <c r="Q66" s="64">
        <f t="shared" ref="Q66:Q71" si="48">H66+J66</f>
        <v>0.37000000000000005</v>
      </c>
      <c r="R66" s="64">
        <f t="shared" ref="R66:R71" si="49">M66+P66</f>
        <v>-0.77</v>
      </c>
      <c r="S66" s="26">
        <f t="shared" ref="S66:S71" si="50">IF(Q66&gt;=$Q$36,1,2)</f>
        <v>1</v>
      </c>
      <c r="T66" s="26">
        <f t="shared" ref="T66:T71" si="51">IF(R66&gt;=$R$36,10,20)</f>
        <v>20</v>
      </c>
      <c r="U66" s="23" t="str">
        <f t="shared" ref="U66:U71" si="52">IF(S66+T66=21,$U$8,0)</f>
        <v>АВ</v>
      </c>
      <c r="V66" s="19">
        <f t="shared" ref="V66:V71" si="53">IF(S66+T66=11,$V$8,0)</f>
        <v>0</v>
      </c>
      <c r="W66" s="23">
        <f t="shared" ref="W66:W71" si="54">IF(S66+T66=22,$W$8,0)</f>
        <v>0</v>
      </c>
      <c r="X66" s="17">
        <f t="shared" ref="X66:X71" si="55">IF(S66+T66=12,$X$8,0)</f>
        <v>0</v>
      </c>
      <c r="Y66" s="1"/>
      <c r="Z66" s="432"/>
    </row>
    <row r="67" spans="2:26" ht="15" customHeight="1" outlineLevel="1" x14ac:dyDescent="0.2">
      <c r="B67" s="129">
        <v>2</v>
      </c>
      <c r="C67" s="134" t="s">
        <v>111</v>
      </c>
      <c r="D67" s="124">
        <v>6537</v>
      </c>
      <c r="E67" s="5">
        <v>6483.4</v>
      </c>
      <c r="F67" s="13">
        <v>1223.3</v>
      </c>
      <c r="G67" s="10">
        <f t="shared" si="44"/>
        <v>0.99</v>
      </c>
      <c r="H67" s="58">
        <f t="shared" ref="H67:H71" si="56">G67-$G$65</f>
        <v>-1.0000000000000009E-2</v>
      </c>
      <c r="I67" s="3">
        <f t="shared" ref="I67:I70" si="57">ROUND(F67/E67*365,0)</f>
        <v>69</v>
      </c>
      <c r="J67" s="58">
        <f t="shared" ref="J67:J71" si="58">-(ROUND(I67/$I$65-100%,2))</f>
        <v>0.22</v>
      </c>
      <c r="K67" s="152">
        <v>72593.7</v>
      </c>
      <c r="L67" s="102">
        <f t="shared" si="45"/>
        <v>11.2</v>
      </c>
      <c r="M67" s="58">
        <f t="shared" ref="M67:M71" si="59">-ROUND(L67/$L$65-100%,2)</f>
        <v>7.0000000000000007E-2</v>
      </c>
      <c r="N67" s="101">
        <v>18.2</v>
      </c>
      <c r="O67" s="59">
        <f t="shared" si="46"/>
        <v>356</v>
      </c>
      <c r="P67" s="58">
        <f>ROUND(O67/$O$65-100%,2)</f>
        <v>0.95</v>
      </c>
      <c r="Q67" s="64">
        <f t="shared" si="48"/>
        <v>0.21</v>
      </c>
      <c r="R67" s="64">
        <f t="shared" si="49"/>
        <v>1.02</v>
      </c>
      <c r="S67" s="26">
        <f t="shared" si="50"/>
        <v>1</v>
      </c>
      <c r="T67" s="26">
        <f t="shared" si="51"/>
        <v>10</v>
      </c>
      <c r="U67" s="23">
        <f t="shared" si="52"/>
        <v>0</v>
      </c>
      <c r="V67" s="19" t="str">
        <f t="shared" si="53"/>
        <v>АА</v>
      </c>
      <c r="W67" s="23">
        <f t="shared" si="54"/>
        <v>0</v>
      </c>
      <c r="X67" s="17">
        <f t="shared" si="55"/>
        <v>0</v>
      </c>
      <c r="Y67" s="1"/>
      <c r="Z67" s="432"/>
    </row>
    <row r="68" spans="2:26" ht="15" customHeight="1" outlineLevel="1" x14ac:dyDescent="0.2">
      <c r="B68" s="129">
        <v>3</v>
      </c>
      <c r="C68" s="134" t="s">
        <v>112</v>
      </c>
      <c r="D68" s="124">
        <v>4426.5</v>
      </c>
      <c r="E68" s="5">
        <v>4496.5</v>
      </c>
      <c r="F68" s="13">
        <v>918.3</v>
      </c>
      <c r="G68" s="10">
        <f t="shared" si="44"/>
        <v>1.02</v>
      </c>
      <c r="H68" s="58">
        <f t="shared" si="56"/>
        <v>2.0000000000000018E-2</v>
      </c>
      <c r="I68" s="3">
        <f t="shared" si="57"/>
        <v>75</v>
      </c>
      <c r="J68" s="58">
        <f t="shared" si="58"/>
        <v>0.15</v>
      </c>
      <c r="K68" s="152">
        <v>75955.5</v>
      </c>
      <c r="L68" s="102">
        <f t="shared" si="45"/>
        <v>16.899999999999999</v>
      </c>
      <c r="M68" s="58">
        <f t="shared" si="59"/>
        <v>-0.41</v>
      </c>
      <c r="N68" s="101">
        <v>15.8</v>
      </c>
      <c r="O68" s="59">
        <f t="shared" si="46"/>
        <v>285</v>
      </c>
      <c r="P68" s="58">
        <f t="shared" ref="P68:P71" si="60">ROUND(O68/$O$65-100%,2)</f>
        <v>0.56000000000000005</v>
      </c>
      <c r="Q68" s="64">
        <f t="shared" si="48"/>
        <v>0.17</v>
      </c>
      <c r="R68" s="64">
        <f t="shared" si="49"/>
        <v>0.15000000000000008</v>
      </c>
      <c r="S68" s="26">
        <f t="shared" si="50"/>
        <v>1</v>
      </c>
      <c r="T68" s="26">
        <f t="shared" si="51"/>
        <v>10</v>
      </c>
      <c r="U68" s="23">
        <f t="shared" si="52"/>
        <v>0</v>
      </c>
      <c r="V68" s="19" t="str">
        <f t="shared" si="53"/>
        <v>АА</v>
      </c>
      <c r="W68" s="23">
        <f t="shared" si="54"/>
        <v>0</v>
      </c>
      <c r="X68" s="17">
        <f t="shared" si="55"/>
        <v>0</v>
      </c>
      <c r="Y68" s="1"/>
      <c r="Z68" s="432"/>
    </row>
    <row r="69" spans="2:26" ht="15" customHeight="1" outlineLevel="1" x14ac:dyDescent="0.2">
      <c r="B69" s="129">
        <v>4</v>
      </c>
      <c r="C69" s="134" t="s">
        <v>113</v>
      </c>
      <c r="D69" s="124">
        <v>13867</v>
      </c>
      <c r="E69" s="5">
        <v>15252.9</v>
      </c>
      <c r="F69" s="13">
        <v>2368</v>
      </c>
      <c r="G69" s="10">
        <f t="shared" si="44"/>
        <v>1.1000000000000001</v>
      </c>
      <c r="H69" s="58">
        <f t="shared" si="56"/>
        <v>0.10000000000000009</v>
      </c>
      <c r="I69" s="3">
        <f t="shared" si="57"/>
        <v>57</v>
      </c>
      <c r="J69" s="58">
        <f t="shared" si="58"/>
        <v>0.35</v>
      </c>
      <c r="K69" s="152">
        <v>182586.5</v>
      </c>
      <c r="L69" s="102">
        <f t="shared" si="45"/>
        <v>12</v>
      </c>
      <c r="M69" s="58">
        <f t="shared" si="59"/>
        <v>0</v>
      </c>
      <c r="N69" s="101">
        <v>39.6</v>
      </c>
      <c r="O69" s="59">
        <f t="shared" si="46"/>
        <v>385</v>
      </c>
      <c r="P69" s="58">
        <f t="shared" si="60"/>
        <v>1.1000000000000001</v>
      </c>
      <c r="Q69" s="64">
        <f t="shared" si="48"/>
        <v>0.45000000000000007</v>
      </c>
      <c r="R69" s="64">
        <f t="shared" si="49"/>
        <v>1.1000000000000001</v>
      </c>
      <c r="S69" s="26">
        <f t="shared" si="50"/>
        <v>1</v>
      </c>
      <c r="T69" s="26">
        <f t="shared" si="51"/>
        <v>10</v>
      </c>
      <c r="U69" s="23">
        <f t="shared" si="52"/>
        <v>0</v>
      </c>
      <c r="V69" s="19" t="str">
        <f t="shared" si="53"/>
        <v>АА</v>
      </c>
      <c r="W69" s="23">
        <f t="shared" si="54"/>
        <v>0</v>
      </c>
      <c r="X69" s="17">
        <f t="shared" si="55"/>
        <v>0</v>
      </c>
      <c r="Y69" s="1"/>
    </row>
    <row r="70" spans="2:26" ht="15" customHeight="1" outlineLevel="1" x14ac:dyDescent="0.2">
      <c r="B70" s="129">
        <v>5</v>
      </c>
      <c r="C70" s="134" t="s">
        <v>114</v>
      </c>
      <c r="D70" s="124">
        <v>3600.1</v>
      </c>
      <c r="E70" s="5">
        <v>3625.4</v>
      </c>
      <c r="F70" s="13">
        <v>684.6</v>
      </c>
      <c r="G70" s="10">
        <f t="shared" si="44"/>
        <v>1.01</v>
      </c>
      <c r="H70" s="58">
        <f t="shared" si="56"/>
        <v>1.0000000000000009E-2</v>
      </c>
      <c r="I70" s="3">
        <f t="shared" si="57"/>
        <v>69</v>
      </c>
      <c r="J70" s="58">
        <f t="shared" si="58"/>
        <v>0.22</v>
      </c>
      <c r="K70" s="152">
        <v>73086.399999999994</v>
      </c>
      <c r="L70" s="102">
        <f t="shared" si="45"/>
        <v>20.2</v>
      </c>
      <c r="M70" s="58">
        <f t="shared" si="59"/>
        <v>-0.68</v>
      </c>
      <c r="N70" s="101">
        <v>21</v>
      </c>
      <c r="O70" s="59">
        <f t="shared" si="46"/>
        <v>173</v>
      </c>
      <c r="P70" s="58">
        <f t="shared" si="60"/>
        <v>-0.05</v>
      </c>
      <c r="Q70" s="64">
        <f t="shared" si="48"/>
        <v>0.23</v>
      </c>
      <c r="R70" s="64">
        <f t="shared" si="49"/>
        <v>-0.73000000000000009</v>
      </c>
      <c r="S70" s="26">
        <f t="shared" si="50"/>
        <v>1</v>
      </c>
      <c r="T70" s="26">
        <f t="shared" si="51"/>
        <v>20</v>
      </c>
      <c r="U70" s="23" t="str">
        <f t="shared" si="52"/>
        <v>АВ</v>
      </c>
      <c r="V70" s="19">
        <f t="shared" si="53"/>
        <v>0</v>
      </c>
      <c r="W70" s="23">
        <f t="shared" si="54"/>
        <v>0</v>
      </c>
      <c r="X70" s="17">
        <f t="shared" si="55"/>
        <v>0</v>
      </c>
      <c r="Y70" s="1"/>
    </row>
    <row r="71" spans="2:26" ht="15" customHeight="1" outlineLevel="1" x14ac:dyDescent="0.2">
      <c r="B71" s="129">
        <v>6</v>
      </c>
      <c r="C71" s="134" t="s">
        <v>115</v>
      </c>
      <c r="D71" s="124">
        <v>3937.2</v>
      </c>
      <c r="E71" s="5">
        <v>3948.6</v>
      </c>
      <c r="F71" s="13">
        <v>885</v>
      </c>
      <c r="G71" s="10">
        <f t="shared" si="44"/>
        <v>1</v>
      </c>
      <c r="H71" s="58">
        <f t="shared" si="56"/>
        <v>0</v>
      </c>
      <c r="I71" s="3">
        <f>ROUND(F71/E71*365,0)</f>
        <v>82</v>
      </c>
      <c r="J71" s="58">
        <f t="shared" si="58"/>
        <v>7.0000000000000007E-2</v>
      </c>
      <c r="K71" s="152">
        <v>69401.899999999994</v>
      </c>
      <c r="L71" s="102">
        <f t="shared" si="45"/>
        <v>17.600000000000001</v>
      </c>
      <c r="M71" s="58">
        <f t="shared" si="59"/>
        <v>-0.47</v>
      </c>
      <c r="N71" s="101">
        <v>15.7</v>
      </c>
      <c r="O71" s="59">
        <f t="shared" si="46"/>
        <v>252</v>
      </c>
      <c r="P71" s="58">
        <f t="shared" si="60"/>
        <v>0.38</v>
      </c>
      <c r="Q71" s="64">
        <f t="shared" si="48"/>
        <v>7.0000000000000007E-2</v>
      </c>
      <c r="R71" s="64">
        <f t="shared" si="49"/>
        <v>-8.9999999999999969E-2</v>
      </c>
      <c r="S71" s="26">
        <f t="shared" si="50"/>
        <v>1</v>
      </c>
      <c r="T71" s="26">
        <f t="shared" si="51"/>
        <v>20</v>
      </c>
      <c r="U71" s="23" t="str">
        <f t="shared" si="52"/>
        <v>АВ</v>
      </c>
      <c r="V71" s="19">
        <f t="shared" si="53"/>
        <v>0</v>
      </c>
      <c r="W71" s="23">
        <f t="shared" si="54"/>
        <v>0</v>
      </c>
      <c r="X71" s="17">
        <f t="shared" si="55"/>
        <v>0</v>
      </c>
      <c r="Y71" s="1"/>
    </row>
    <row r="72" spans="2:26" ht="18.75" x14ac:dyDescent="0.25">
      <c r="B72" s="125" t="s">
        <v>41</v>
      </c>
      <c r="C72" s="126" t="s">
        <v>1229</v>
      </c>
      <c r="D72" s="122">
        <f>SUM(D74:D98)</f>
        <v>205980.19999999998</v>
      </c>
      <c r="E72" s="71">
        <f t="shared" ref="E72:F72" si="61">SUM(E74:E98)</f>
        <v>177196.6</v>
      </c>
      <c r="F72" s="72">
        <f t="shared" si="61"/>
        <v>81189.3</v>
      </c>
      <c r="G72" s="11">
        <f t="shared" ref="G72" si="62">IF(E72&gt;0,ROUND((E72/D72),2),0)</f>
        <v>0.86</v>
      </c>
      <c r="H72" s="50"/>
      <c r="I72" s="12">
        <f>ROUND(F72/E72*182.5,0)</f>
        <v>84</v>
      </c>
      <c r="J72" s="54"/>
      <c r="K72" s="105">
        <f>SUM(K74:K98)</f>
        <v>1111032.2</v>
      </c>
      <c r="L72" s="12">
        <f t="shared" ref="L72" si="63">ROUND(K72/E72,0)</f>
        <v>6</v>
      </c>
      <c r="M72" s="55"/>
      <c r="N72" s="106">
        <f>SUM(N74:N98)</f>
        <v>507.49187819999997</v>
      </c>
      <c r="O72" s="69">
        <f t="shared" ref="O72" si="64">ROUND((E72/N72),0)</f>
        <v>349</v>
      </c>
      <c r="P72" s="55"/>
      <c r="Q72" s="55"/>
      <c r="R72" s="55"/>
      <c r="S72" s="73"/>
      <c r="T72" s="73"/>
      <c r="U72" s="12"/>
      <c r="V72" s="12"/>
      <c r="W72" s="12"/>
      <c r="X72" s="12"/>
      <c r="Y72" s="1"/>
    </row>
    <row r="73" spans="2:26" ht="18" x14ac:dyDescent="0.25">
      <c r="B73" s="127"/>
      <c r="C73" s="128" t="s">
        <v>27</v>
      </c>
      <c r="D73" s="123"/>
      <c r="E73" s="40"/>
      <c r="F73" s="44"/>
      <c r="G73" s="47">
        <v>1</v>
      </c>
      <c r="H73" s="51"/>
      <c r="I73" s="103">
        <v>88</v>
      </c>
      <c r="J73" s="45"/>
      <c r="K73" s="108"/>
      <c r="L73" s="103">
        <v>12</v>
      </c>
      <c r="M73" s="41"/>
      <c r="N73" s="100"/>
      <c r="O73" s="103">
        <v>183</v>
      </c>
      <c r="P73" s="41"/>
      <c r="Q73" s="47">
        <v>0</v>
      </c>
      <c r="R73" s="47">
        <v>0</v>
      </c>
      <c r="S73" s="39"/>
      <c r="T73" s="39"/>
      <c r="U73" s="46"/>
      <c r="V73" s="46"/>
      <c r="W73" s="46"/>
      <c r="X73" s="46"/>
      <c r="Y73" s="1"/>
    </row>
    <row r="74" spans="2:26" ht="15" customHeight="1" outlineLevel="1" x14ac:dyDescent="0.25">
      <c r="B74" s="129">
        <v>1</v>
      </c>
      <c r="C74" s="131" t="s">
        <v>76</v>
      </c>
      <c r="D74" s="124">
        <v>6497.9</v>
      </c>
      <c r="E74" s="5">
        <v>6164.2</v>
      </c>
      <c r="F74" s="13">
        <v>1492.6999999999998</v>
      </c>
      <c r="G74" s="10">
        <f t="shared" ref="G74:G98" si="65">IF(E74&gt;0,ROUND((E74/D74),2),0)</f>
        <v>0.95</v>
      </c>
      <c r="H74" s="58">
        <f>G74-$G$73</f>
        <v>-5.0000000000000044E-2</v>
      </c>
      <c r="I74" s="3">
        <f>ROUND(F74/E74*365,0)</f>
        <v>88</v>
      </c>
      <c r="J74" s="58">
        <f>-(ROUND(I74/$I$73-100%,2))</f>
        <v>0</v>
      </c>
      <c r="K74" s="152">
        <v>43280.4</v>
      </c>
      <c r="L74" s="102">
        <f>ROUND(K74/E74,1)</f>
        <v>7</v>
      </c>
      <c r="M74" s="58">
        <f>-ROUND(L74/$L$73-100%,2)</f>
        <v>0.42</v>
      </c>
      <c r="N74" s="101">
        <v>23</v>
      </c>
      <c r="O74" s="59">
        <f>ROUND((E74/N74),0)</f>
        <v>268</v>
      </c>
      <c r="P74" s="58">
        <f>ROUND(O74/$O$73-100%,2)</f>
        <v>0.46</v>
      </c>
      <c r="Q74" s="64">
        <f>H74+J74</f>
        <v>-5.0000000000000044E-2</v>
      </c>
      <c r="R74" s="64">
        <f>M74+P74</f>
        <v>0.88</v>
      </c>
      <c r="S74" s="26">
        <f t="shared" ref="S74:S98" si="66">IF(Q74&gt;=$Q$36,1,2)</f>
        <v>2</v>
      </c>
      <c r="T74" s="26">
        <f t="shared" ref="T74:T98" si="67">IF(R74&gt;=$R$36,10,20)</f>
        <v>10</v>
      </c>
      <c r="U74" s="23">
        <f>IF(S74+T74=21,$U$8,0)</f>
        <v>0</v>
      </c>
      <c r="V74" s="104">
        <f>IF(S74+T74=11,$V$8,0)</f>
        <v>0</v>
      </c>
      <c r="W74" s="23">
        <f>IF(S74+T74=22,$W$8,0)</f>
        <v>0</v>
      </c>
      <c r="X74" s="17" t="str">
        <f>IF(S74+T74=12,$X$8,0)</f>
        <v>ВА</v>
      </c>
      <c r="Y74" s="1"/>
    </row>
    <row r="75" spans="2:26" ht="15" customHeight="1" outlineLevel="1" x14ac:dyDescent="0.25">
      <c r="B75" s="129">
        <v>2</v>
      </c>
      <c r="C75" s="131" t="s">
        <v>77</v>
      </c>
      <c r="D75" s="124">
        <v>5248.7</v>
      </c>
      <c r="E75" s="5">
        <v>4358.3999999999996</v>
      </c>
      <c r="F75" s="13">
        <v>1462.4000000000005</v>
      </c>
      <c r="G75" s="10">
        <f t="shared" si="65"/>
        <v>0.83</v>
      </c>
      <c r="H75" s="58">
        <f t="shared" ref="H75:H98" si="68">G75-$G$73</f>
        <v>-0.17000000000000004</v>
      </c>
      <c r="I75" s="3">
        <f t="shared" ref="I75:I98" si="69">ROUND(F75/E75*365,0)</f>
        <v>122</v>
      </c>
      <c r="J75" s="58">
        <f t="shared" ref="J75:J98" si="70">-(ROUND(I75/$I$73-100%,2))</f>
        <v>-0.39</v>
      </c>
      <c r="K75" s="152">
        <v>31341.3</v>
      </c>
      <c r="L75" s="102">
        <f t="shared" ref="L75:L98" si="71">ROUND(K75/E75,1)</f>
        <v>7.2</v>
      </c>
      <c r="M75" s="58">
        <f t="shared" ref="M75:M98" si="72">-ROUND(L75/$L$73-100%,2)</f>
        <v>0.4</v>
      </c>
      <c r="N75" s="101">
        <v>15</v>
      </c>
      <c r="O75" s="59">
        <f t="shared" ref="O75:O98" si="73">ROUND((E75/N75),0)</f>
        <v>291</v>
      </c>
      <c r="P75" s="58">
        <f t="shared" ref="P75:P98" si="74">ROUND(O75/$O$73-100%,2)</f>
        <v>0.59</v>
      </c>
      <c r="Q75" s="64">
        <f t="shared" ref="Q75:Q98" si="75">H75+J75</f>
        <v>-0.56000000000000005</v>
      </c>
      <c r="R75" s="64">
        <f t="shared" ref="R75:R92" si="76">M75+P75</f>
        <v>0.99</v>
      </c>
      <c r="S75" s="26">
        <f t="shared" si="66"/>
        <v>2</v>
      </c>
      <c r="T75" s="26">
        <f t="shared" si="67"/>
        <v>10</v>
      </c>
      <c r="U75" s="23">
        <f t="shared" ref="U75:U98" si="77">IF(S75+T75=21,$U$8,0)</f>
        <v>0</v>
      </c>
      <c r="V75" s="19">
        <f t="shared" ref="V75:V98" si="78">IF(S75+T75=11,$V$8,0)</f>
        <v>0</v>
      </c>
      <c r="W75" s="23">
        <f t="shared" ref="W75:W98" si="79">IF(S75+T75=22,$W$8,0)</f>
        <v>0</v>
      </c>
      <c r="X75" s="17" t="str">
        <f t="shared" ref="X75:X98" si="80">IF(S75+T75=12,$X$8,0)</f>
        <v>ВА</v>
      </c>
      <c r="Y75" s="1"/>
    </row>
    <row r="76" spans="2:26" ht="15" customHeight="1" outlineLevel="1" x14ac:dyDescent="0.25">
      <c r="B76" s="129">
        <v>3</v>
      </c>
      <c r="C76" s="131" t="s">
        <v>78</v>
      </c>
      <c r="D76" s="124">
        <v>14481.2</v>
      </c>
      <c r="E76" s="5">
        <v>13182.8</v>
      </c>
      <c r="F76" s="13">
        <v>3667.8000000000029</v>
      </c>
      <c r="G76" s="10">
        <f t="shared" si="65"/>
        <v>0.91</v>
      </c>
      <c r="H76" s="58">
        <f t="shared" si="68"/>
        <v>-8.9999999999999969E-2</v>
      </c>
      <c r="I76" s="3">
        <f t="shared" si="69"/>
        <v>102</v>
      </c>
      <c r="J76" s="58">
        <f t="shared" si="70"/>
        <v>-0.16</v>
      </c>
      <c r="K76" s="152">
        <v>95313.1</v>
      </c>
      <c r="L76" s="102">
        <f t="shared" si="71"/>
        <v>7.2</v>
      </c>
      <c r="M76" s="58">
        <f t="shared" si="72"/>
        <v>0.4</v>
      </c>
      <c r="N76" s="101">
        <v>40.863999999999997</v>
      </c>
      <c r="O76" s="59">
        <f t="shared" si="73"/>
        <v>323</v>
      </c>
      <c r="P76" s="58">
        <f t="shared" si="74"/>
        <v>0.77</v>
      </c>
      <c r="Q76" s="64">
        <f t="shared" si="75"/>
        <v>-0.24999999999999997</v>
      </c>
      <c r="R76" s="64">
        <f t="shared" si="76"/>
        <v>1.17</v>
      </c>
      <c r="S76" s="26">
        <f t="shared" si="66"/>
        <v>2</v>
      </c>
      <c r="T76" s="26">
        <f t="shared" si="67"/>
        <v>10</v>
      </c>
      <c r="U76" s="23">
        <f t="shared" si="77"/>
        <v>0</v>
      </c>
      <c r="V76" s="19">
        <f t="shared" si="78"/>
        <v>0</v>
      </c>
      <c r="W76" s="23">
        <f t="shared" si="79"/>
        <v>0</v>
      </c>
      <c r="X76" s="17" t="str">
        <f t="shared" si="80"/>
        <v>ВА</v>
      </c>
      <c r="Y76" s="1"/>
    </row>
    <row r="77" spans="2:26" ht="15" customHeight="1" outlineLevel="1" x14ac:dyDescent="0.25">
      <c r="B77" s="129">
        <v>4</v>
      </c>
      <c r="C77" s="131" t="s">
        <v>79</v>
      </c>
      <c r="D77" s="124">
        <v>16714.5</v>
      </c>
      <c r="E77" s="5">
        <v>17377.2</v>
      </c>
      <c r="F77" s="13">
        <v>2266.8999999999978</v>
      </c>
      <c r="G77" s="10">
        <f t="shared" si="65"/>
        <v>1.04</v>
      </c>
      <c r="H77" s="58">
        <f t="shared" si="68"/>
        <v>4.0000000000000036E-2</v>
      </c>
      <c r="I77" s="3">
        <f t="shared" si="69"/>
        <v>48</v>
      </c>
      <c r="J77" s="58">
        <f t="shared" si="70"/>
        <v>0.45</v>
      </c>
      <c r="K77" s="152">
        <v>84737.5</v>
      </c>
      <c r="L77" s="102">
        <f t="shared" si="71"/>
        <v>4.9000000000000004</v>
      </c>
      <c r="M77" s="58">
        <f t="shared" si="72"/>
        <v>0.59</v>
      </c>
      <c r="N77" s="101">
        <v>46.08</v>
      </c>
      <c r="O77" s="59">
        <f t="shared" si="73"/>
        <v>377</v>
      </c>
      <c r="P77" s="58">
        <f t="shared" si="74"/>
        <v>1.06</v>
      </c>
      <c r="Q77" s="64">
        <f t="shared" si="75"/>
        <v>0.49000000000000005</v>
      </c>
      <c r="R77" s="64">
        <f t="shared" si="76"/>
        <v>1.65</v>
      </c>
      <c r="S77" s="26">
        <f t="shared" si="66"/>
        <v>1</v>
      </c>
      <c r="T77" s="26">
        <f t="shared" si="67"/>
        <v>10</v>
      </c>
      <c r="U77" s="23">
        <f t="shared" si="77"/>
        <v>0</v>
      </c>
      <c r="V77" s="19" t="str">
        <f t="shared" si="78"/>
        <v>АА</v>
      </c>
      <c r="W77" s="23">
        <f t="shared" si="79"/>
        <v>0</v>
      </c>
      <c r="X77" s="17">
        <f t="shared" si="80"/>
        <v>0</v>
      </c>
      <c r="Y77" s="1"/>
    </row>
    <row r="78" spans="2:26" ht="15" customHeight="1" outlineLevel="1" x14ac:dyDescent="0.25">
      <c r="B78" s="129">
        <v>5</v>
      </c>
      <c r="C78" s="131" t="s">
        <v>80</v>
      </c>
      <c r="D78" s="124">
        <v>16043.4</v>
      </c>
      <c r="E78" s="5">
        <v>9109.2000000000007</v>
      </c>
      <c r="F78" s="13">
        <v>8552.3999999999978</v>
      </c>
      <c r="G78" s="10">
        <f t="shared" si="65"/>
        <v>0.56999999999999995</v>
      </c>
      <c r="H78" s="58">
        <f t="shared" si="68"/>
        <v>-0.43000000000000005</v>
      </c>
      <c r="I78" s="3">
        <f t="shared" si="69"/>
        <v>343</v>
      </c>
      <c r="J78" s="58">
        <f t="shared" si="70"/>
        <v>-2.9</v>
      </c>
      <c r="K78" s="152">
        <v>38487.9</v>
      </c>
      <c r="L78" s="102">
        <f t="shared" si="71"/>
        <v>4.2</v>
      </c>
      <c r="M78" s="58">
        <f t="shared" si="72"/>
        <v>0.65</v>
      </c>
      <c r="N78" s="101">
        <v>17.524000000000001</v>
      </c>
      <c r="O78" s="59">
        <f t="shared" si="73"/>
        <v>520</v>
      </c>
      <c r="P78" s="58">
        <f t="shared" si="74"/>
        <v>1.84</v>
      </c>
      <c r="Q78" s="64">
        <f t="shared" si="75"/>
        <v>-3.33</v>
      </c>
      <c r="R78" s="64">
        <f t="shared" si="76"/>
        <v>2.4900000000000002</v>
      </c>
      <c r="S78" s="26">
        <f t="shared" si="66"/>
        <v>2</v>
      </c>
      <c r="T78" s="26">
        <f t="shared" si="67"/>
        <v>10</v>
      </c>
      <c r="U78" s="23">
        <f t="shared" si="77"/>
        <v>0</v>
      </c>
      <c r="V78" s="19">
        <f t="shared" si="78"/>
        <v>0</v>
      </c>
      <c r="W78" s="23">
        <f t="shared" si="79"/>
        <v>0</v>
      </c>
      <c r="X78" s="17" t="str">
        <f t="shared" si="80"/>
        <v>ВА</v>
      </c>
      <c r="Y78" s="1"/>
    </row>
    <row r="79" spans="2:26" ht="15" customHeight="1" outlineLevel="1" x14ac:dyDescent="0.25">
      <c r="B79" s="129">
        <v>6</v>
      </c>
      <c r="C79" s="131" t="s">
        <v>81</v>
      </c>
      <c r="D79" s="124">
        <v>2093.6</v>
      </c>
      <c r="E79" s="5">
        <v>2021.2</v>
      </c>
      <c r="F79" s="13">
        <v>769.39999999999986</v>
      </c>
      <c r="G79" s="10">
        <f t="shared" si="65"/>
        <v>0.97</v>
      </c>
      <c r="H79" s="58">
        <f t="shared" si="68"/>
        <v>-3.0000000000000027E-2</v>
      </c>
      <c r="I79" s="3">
        <f t="shared" si="69"/>
        <v>139</v>
      </c>
      <c r="J79" s="58">
        <f t="shared" si="70"/>
        <v>-0.57999999999999996</v>
      </c>
      <c r="K79" s="152">
        <v>28054.5</v>
      </c>
      <c r="L79" s="102">
        <f t="shared" si="71"/>
        <v>13.9</v>
      </c>
      <c r="M79" s="58">
        <f t="shared" si="72"/>
        <v>-0.16</v>
      </c>
      <c r="N79" s="101">
        <v>12.268000000000001</v>
      </c>
      <c r="O79" s="59">
        <f t="shared" si="73"/>
        <v>165</v>
      </c>
      <c r="P79" s="58">
        <f t="shared" si="74"/>
        <v>-0.1</v>
      </c>
      <c r="Q79" s="64">
        <f t="shared" si="75"/>
        <v>-0.61</v>
      </c>
      <c r="R79" s="64">
        <f t="shared" si="76"/>
        <v>-0.26</v>
      </c>
      <c r="S79" s="26">
        <f t="shared" si="66"/>
        <v>2</v>
      </c>
      <c r="T79" s="26">
        <f t="shared" si="67"/>
        <v>20</v>
      </c>
      <c r="U79" s="23">
        <f t="shared" si="77"/>
        <v>0</v>
      </c>
      <c r="V79" s="19">
        <f t="shared" si="78"/>
        <v>0</v>
      </c>
      <c r="W79" s="23" t="str">
        <f t="shared" si="79"/>
        <v>ВВ</v>
      </c>
      <c r="X79" s="17">
        <f t="shared" si="80"/>
        <v>0</v>
      </c>
      <c r="Y79" s="1"/>
    </row>
    <row r="80" spans="2:26" ht="15" customHeight="1" outlineLevel="1" x14ac:dyDescent="0.25">
      <c r="B80" s="129">
        <v>7</v>
      </c>
      <c r="C80" s="131" t="s">
        <v>82</v>
      </c>
      <c r="D80" s="124">
        <v>9707.5</v>
      </c>
      <c r="E80" s="5">
        <v>8878.2000000000007</v>
      </c>
      <c r="F80" s="13">
        <v>2675.8999999999996</v>
      </c>
      <c r="G80" s="10">
        <f t="shared" si="65"/>
        <v>0.91</v>
      </c>
      <c r="H80" s="58">
        <f t="shared" si="68"/>
        <v>-8.9999999999999969E-2</v>
      </c>
      <c r="I80" s="3">
        <f t="shared" si="69"/>
        <v>110</v>
      </c>
      <c r="J80" s="58">
        <f t="shared" si="70"/>
        <v>-0.25</v>
      </c>
      <c r="K80" s="152">
        <v>43360.2</v>
      </c>
      <c r="L80" s="102">
        <f t="shared" si="71"/>
        <v>4.9000000000000004</v>
      </c>
      <c r="M80" s="58">
        <f t="shared" si="72"/>
        <v>0.59</v>
      </c>
      <c r="N80" s="101">
        <v>16.175999999999998</v>
      </c>
      <c r="O80" s="59">
        <f t="shared" si="73"/>
        <v>549</v>
      </c>
      <c r="P80" s="58">
        <f t="shared" si="74"/>
        <v>2</v>
      </c>
      <c r="Q80" s="64">
        <f t="shared" si="75"/>
        <v>-0.33999999999999997</v>
      </c>
      <c r="R80" s="64">
        <f t="shared" si="76"/>
        <v>2.59</v>
      </c>
      <c r="S80" s="26">
        <f t="shared" si="66"/>
        <v>2</v>
      </c>
      <c r="T80" s="26">
        <f t="shared" si="67"/>
        <v>10</v>
      </c>
      <c r="U80" s="23">
        <f t="shared" si="77"/>
        <v>0</v>
      </c>
      <c r="V80" s="19">
        <f t="shared" si="78"/>
        <v>0</v>
      </c>
      <c r="W80" s="23">
        <f t="shared" si="79"/>
        <v>0</v>
      </c>
      <c r="X80" s="17" t="str">
        <f t="shared" si="80"/>
        <v>ВА</v>
      </c>
      <c r="Y80" s="1"/>
    </row>
    <row r="81" spans="2:25" ht="15" customHeight="1" outlineLevel="1" x14ac:dyDescent="0.25">
      <c r="B81" s="129">
        <v>8</v>
      </c>
      <c r="C81" s="131" t="s">
        <v>83</v>
      </c>
      <c r="D81" s="124">
        <v>3290.4</v>
      </c>
      <c r="E81" s="5">
        <v>3069.1</v>
      </c>
      <c r="F81" s="13">
        <v>785.40000000000009</v>
      </c>
      <c r="G81" s="10">
        <f t="shared" si="65"/>
        <v>0.93</v>
      </c>
      <c r="H81" s="58">
        <f t="shared" si="68"/>
        <v>-6.9999999999999951E-2</v>
      </c>
      <c r="I81" s="3">
        <f t="shared" si="69"/>
        <v>93</v>
      </c>
      <c r="J81" s="58">
        <f t="shared" si="70"/>
        <v>-0.06</v>
      </c>
      <c r="K81" s="152">
        <v>37161.5</v>
      </c>
      <c r="L81" s="102">
        <f t="shared" si="71"/>
        <v>12.1</v>
      </c>
      <c r="M81" s="58">
        <f t="shared" si="72"/>
        <v>-0.01</v>
      </c>
      <c r="N81" s="101">
        <v>18.488</v>
      </c>
      <c r="O81" s="59">
        <f t="shared" si="73"/>
        <v>166</v>
      </c>
      <c r="P81" s="58">
        <f t="shared" si="74"/>
        <v>-0.09</v>
      </c>
      <c r="Q81" s="64">
        <f t="shared" si="75"/>
        <v>-0.12999999999999995</v>
      </c>
      <c r="R81" s="64">
        <f t="shared" si="76"/>
        <v>-9.9999999999999992E-2</v>
      </c>
      <c r="S81" s="26">
        <f t="shared" si="66"/>
        <v>2</v>
      </c>
      <c r="T81" s="26">
        <f t="shared" si="67"/>
        <v>20</v>
      </c>
      <c r="U81" s="23">
        <f t="shared" si="77"/>
        <v>0</v>
      </c>
      <c r="V81" s="19">
        <f t="shared" si="78"/>
        <v>0</v>
      </c>
      <c r="W81" s="23" t="str">
        <f t="shared" si="79"/>
        <v>ВВ</v>
      </c>
      <c r="X81" s="17">
        <f t="shared" si="80"/>
        <v>0</v>
      </c>
      <c r="Y81" s="1"/>
    </row>
    <row r="82" spans="2:25" ht="15" customHeight="1" outlineLevel="1" x14ac:dyDescent="0.25">
      <c r="B82" s="129">
        <v>9</v>
      </c>
      <c r="C82" s="131" t="s">
        <v>84</v>
      </c>
      <c r="D82" s="124">
        <v>7524.6</v>
      </c>
      <c r="E82" s="5">
        <v>6221</v>
      </c>
      <c r="F82" s="13">
        <v>3895.2000000000007</v>
      </c>
      <c r="G82" s="10">
        <f t="shared" si="65"/>
        <v>0.83</v>
      </c>
      <c r="H82" s="58">
        <f t="shared" si="68"/>
        <v>-0.17000000000000004</v>
      </c>
      <c r="I82" s="3">
        <f t="shared" si="69"/>
        <v>229</v>
      </c>
      <c r="J82" s="58">
        <f t="shared" si="70"/>
        <v>-1.6</v>
      </c>
      <c r="K82" s="152">
        <v>44295.8</v>
      </c>
      <c r="L82" s="102">
        <f t="shared" si="71"/>
        <v>7.1</v>
      </c>
      <c r="M82" s="58">
        <f t="shared" si="72"/>
        <v>0.41</v>
      </c>
      <c r="N82" s="101">
        <v>19.192</v>
      </c>
      <c r="O82" s="59">
        <f t="shared" si="73"/>
        <v>324</v>
      </c>
      <c r="P82" s="58">
        <f t="shared" si="74"/>
        <v>0.77</v>
      </c>
      <c r="Q82" s="64">
        <f t="shared" si="75"/>
        <v>-1.77</v>
      </c>
      <c r="R82" s="64">
        <f t="shared" si="76"/>
        <v>1.18</v>
      </c>
      <c r="S82" s="26">
        <f t="shared" si="66"/>
        <v>2</v>
      </c>
      <c r="T82" s="26">
        <f t="shared" si="67"/>
        <v>10</v>
      </c>
      <c r="U82" s="23">
        <f t="shared" si="77"/>
        <v>0</v>
      </c>
      <c r="V82" s="19">
        <f t="shared" si="78"/>
        <v>0</v>
      </c>
      <c r="W82" s="23">
        <f t="shared" si="79"/>
        <v>0</v>
      </c>
      <c r="X82" s="17" t="str">
        <f t="shared" si="80"/>
        <v>ВА</v>
      </c>
      <c r="Y82" s="1"/>
    </row>
    <row r="83" spans="2:25" ht="15" customHeight="1" outlineLevel="1" x14ac:dyDescent="0.25">
      <c r="B83" s="129">
        <v>10</v>
      </c>
      <c r="C83" s="131" t="s">
        <v>85</v>
      </c>
      <c r="D83" s="124">
        <v>4156.2</v>
      </c>
      <c r="E83" s="5">
        <v>3860.1</v>
      </c>
      <c r="F83" s="13">
        <v>1088.9000000000001</v>
      </c>
      <c r="G83" s="10">
        <f t="shared" si="65"/>
        <v>0.93</v>
      </c>
      <c r="H83" s="58">
        <f t="shared" si="68"/>
        <v>-6.9999999999999951E-2</v>
      </c>
      <c r="I83" s="3">
        <f t="shared" si="69"/>
        <v>103</v>
      </c>
      <c r="J83" s="58">
        <f t="shared" si="70"/>
        <v>-0.17</v>
      </c>
      <c r="K83" s="152">
        <v>27228.1</v>
      </c>
      <c r="L83" s="102">
        <f t="shared" si="71"/>
        <v>7.1</v>
      </c>
      <c r="M83" s="58">
        <f t="shared" si="72"/>
        <v>0.41</v>
      </c>
      <c r="N83" s="101">
        <v>11.34</v>
      </c>
      <c r="O83" s="59">
        <f t="shared" si="73"/>
        <v>340</v>
      </c>
      <c r="P83" s="58">
        <f t="shared" si="74"/>
        <v>0.86</v>
      </c>
      <c r="Q83" s="64">
        <f t="shared" si="75"/>
        <v>-0.23999999999999996</v>
      </c>
      <c r="R83" s="64">
        <f t="shared" si="76"/>
        <v>1.27</v>
      </c>
      <c r="S83" s="26">
        <f t="shared" si="66"/>
        <v>2</v>
      </c>
      <c r="T83" s="26">
        <f t="shared" si="67"/>
        <v>10</v>
      </c>
      <c r="U83" s="23">
        <f t="shared" si="77"/>
        <v>0</v>
      </c>
      <c r="V83" s="19">
        <f t="shared" si="78"/>
        <v>0</v>
      </c>
      <c r="W83" s="23">
        <f t="shared" si="79"/>
        <v>0</v>
      </c>
      <c r="X83" s="17" t="str">
        <f t="shared" si="80"/>
        <v>ВА</v>
      </c>
      <c r="Y83" s="1"/>
    </row>
    <row r="84" spans="2:25" ht="15" customHeight="1" outlineLevel="1" x14ac:dyDescent="0.25">
      <c r="B84" s="129">
        <v>11</v>
      </c>
      <c r="C84" s="131" t="s">
        <v>86</v>
      </c>
      <c r="D84" s="124">
        <v>5542.8</v>
      </c>
      <c r="E84" s="5">
        <v>5620.4</v>
      </c>
      <c r="F84" s="13">
        <v>779.20000000000073</v>
      </c>
      <c r="G84" s="10">
        <f t="shared" si="65"/>
        <v>1.01</v>
      </c>
      <c r="H84" s="58">
        <f t="shared" si="68"/>
        <v>1.0000000000000009E-2</v>
      </c>
      <c r="I84" s="3">
        <f t="shared" si="69"/>
        <v>51</v>
      </c>
      <c r="J84" s="58">
        <f t="shared" si="70"/>
        <v>0.42</v>
      </c>
      <c r="K84" s="152">
        <v>35419.1</v>
      </c>
      <c r="L84" s="102">
        <f t="shared" si="71"/>
        <v>6.3</v>
      </c>
      <c r="M84" s="58">
        <f t="shared" si="72"/>
        <v>0.48</v>
      </c>
      <c r="N84" s="101">
        <v>13.16</v>
      </c>
      <c r="O84" s="59">
        <f t="shared" si="73"/>
        <v>427</v>
      </c>
      <c r="P84" s="58">
        <f t="shared" si="74"/>
        <v>1.33</v>
      </c>
      <c r="Q84" s="64">
        <f t="shared" si="75"/>
        <v>0.43</v>
      </c>
      <c r="R84" s="64">
        <f t="shared" si="76"/>
        <v>1.81</v>
      </c>
      <c r="S84" s="26">
        <f t="shared" si="66"/>
        <v>1</v>
      </c>
      <c r="T84" s="26">
        <f t="shared" si="67"/>
        <v>10</v>
      </c>
      <c r="U84" s="23">
        <f t="shared" si="77"/>
        <v>0</v>
      </c>
      <c r="V84" s="19" t="str">
        <f t="shared" si="78"/>
        <v>АА</v>
      </c>
      <c r="W84" s="23">
        <f t="shared" si="79"/>
        <v>0</v>
      </c>
      <c r="X84" s="17">
        <f t="shared" si="80"/>
        <v>0</v>
      </c>
      <c r="Y84" s="1"/>
    </row>
    <row r="85" spans="2:25" ht="15" customHeight="1" outlineLevel="1" x14ac:dyDescent="0.25">
      <c r="B85" s="129">
        <v>12</v>
      </c>
      <c r="C85" s="131" t="s">
        <v>87</v>
      </c>
      <c r="D85" s="124">
        <v>8563.5</v>
      </c>
      <c r="E85" s="5">
        <v>8043.3</v>
      </c>
      <c r="F85" s="13">
        <v>2472.4999999999991</v>
      </c>
      <c r="G85" s="10">
        <f t="shared" si="65"/>
        <v>0.94</v>
      </c>
      <c r="H85" s="58">
        <f t="shared" si="68"/>
        <v>-6.0000000000000053E-2</v>
      </c>
      <c r="I85" s="3">
        <f t="shared" si="69"/>
        <v>112</v>
      </c>
      <c r="J85" s="58">
        <f t="shared" si="70"/>
        <v>-0.27</v>
      </c>
      <c r="K85" s="152">
        <v>65607.399999999994</v>
      </c>
      <c r="L85" s="102">
        <f t="shared" si="71"/>
        <v>8.1999999999999993</v>
      </c>
      <c r="M85" s="58">
        <f t="shared" si="72"/>
        <v>0.32</v>
      </c>
      <c r="N85" s="101">
        <v>26</v>
      </c>
      <c r="O85" s="59">
        <f t="shared" si="73"/>
        <v>309</v>
      </c>
      <c r="P85" s="58">
        <f t="shared" si="74"/>
        <v>0.69</v>
      </c>
      <c r="Q85" s="64">
        <f t="shared" si="75"/>
        <v>-0.33000000000000007</v>
      </c>
      <c r="R85" s="64">
        <f t="shared" si="76"/>
        <v>1.01</v>
      </c>
      <c r="S85" s="26">
        <f t="shared" si="66"/>
        <v>2</v>
      </c>
      <c r="T85" s="26">
        <f t="shared" si="67"/>
        <v>10</v>
      </c>
      <c r="U85" s="23">
        <f t="shared" si="77"/>
        <v>0</v>
      </c>
      <c r="V85" s="19">
        <f t="shared" si="78"/>
        <v>0</v>
      </c>
      <c r="W85" s="23">
        <f t="shared" si="79"/>
        <v>0</v>
      </c>
      <c r="X85" s="17" t="str">
        <f t="shared" si="80"/>
        <v>ВА</v>
      </c>
      <c r="Y85" s="1"/>
    </row>
    <row r="86" spans="2:25" ht="15" customHeight="1" outlineLevel="1" x14ac:dyDescent="0.25">
      <c r="B86" s="129">
        <v>13</v>
      </c>
      <c r="C86" s="132" t="s">
        <v>88</v>
      </c>
      <c r="D86" s="124">
        <v>7589.8</v>
      </c>
      <c r="E86" s="5">
        <v>6761.2</v>
      </c>
      <c r="F86" s="13">
        <v>1949.1999999999998</v>
      </c>
      <c r="G86" s="10">
        <f t="shared" si="65"/>
        <v>0.89</v>
      </c>
      <c r="H86" s="58">
        <f t="shared" si="68"/>
        <v>-0.10999999999999999</v>
      </c>
      <c r="I86" s="3">
        <f t="shared" si="69"/>
        <v>105</v>
      </c>
      <c r="J86" s="58">
        <f t="shared" si="70"/>
        <v>-0.19</v>
      </c>
      <c r="K86" s="152">
        <v>27410.5</v>
      </c>
      <c r="L86" s="102">
        <f t="shared" si="71"/>
        <v>4.0999999999999996</v>
      </c>
      <c r="M86" s="58">
        <f t="shared" si="72"/>
        <v>0.66</v>
      </c>
      <c r="N86" s="101">
        <v>11.96</v>
      </c>
      <c r="O86" s="59">
        <f t="shared" si="73"/>
        <v>565</v>
      </c>
      <c r="P86" s="58">
        <f t="shared" si="74"/>
        <v>2.09</v>
      </c>
      <c r="Q86" s="64">
        <f t="shared" si="75"/>
        <v>-0.3</v>
      </c>
      <c r="R86" s="64">
        <f t="shared" si="76"/>
        <v>2.75</v>
      </c>
      <c r="S86" s="26">
        <f t="shared" si="66"/>
        <v>2</v>
      </c>
      <c r="T86" s="26">
        <f t="shared" si="67"/>
        <v>10</v>
      </c>
      <c r="U86" s="23">
        <f t="shared" si="77"/>
        <v>0</v>
      </c>
      <c r="V86" s="19">
        <f t="shared" si="78"/>
        <v>0</v>
      </c>
      <c r="W86" s="23">
        <f t="shared" si="79"/>
        <v>0</v>
      </c>
      <c r="X86" s="17" t="str">
        <f t="shared" si="80"/>
        <v>ВА</v>
      </c>
      <c r="Y86" s="1"/>
    </row>
    <row r="87" spans="2:25" ht="15" customHeight="1" outlineLevel="1" x14ac:dyDescent="0.25">
      <c r="B87" s="129">
        <v>14</v>
      </c>
      <c r="C87" s="132" t="s">
        <v>89</v>
      </c>
      <c r="D87" s="124">
        <v>8876.7000000000007</v>
      </c>
      <c r="E87" s="5">
        <v>8177.8</v>
      </c>
      <c r="F87" s="13">
        <v>3050.3</v>
      </c>
      <c r="G87" s="10">
        <f t="shared" si="65"/>
        <v>0.92</v>
      </c>
      <c r="H87" s="58">
        <f t="shared" si="68"/>
        <v>-7.999999999999996E-2</v>
      </c>
      <c r="I87" s="3">
        <f t="shared" si="69"/>
        <v>136</v>
      </c>
      <c r="J87" s="58">
        <f t="shared" si="70"/>
        <v>-0.55000000000000004</v>
      </c>
      <c r="K87" s="152">
        <v>67962.8</v>
      </c>
      <c r="L87" s="102">
        <f t="shared" si="71"/>
        <v>8.3000000000000007</v>
      </c>
      <c r="M87" s="58">
        <f t="shared" si="72"/>
        <v>0.31</v>
      </c>
      <c r="N87" s="101">
        <v>29.744</v>
      </c>
      <c r="O87" s="59">
        <f t="shared" si="73"/>
        <v>275</v>
      </c>
      <c r="P87" s="58">
        <f t="shared" si="74"/>
        <v>0.5</v>
      </c>
      <c r="Q87" s="64">
        <f t="shared" si="75"/>
        <v>-0.63</v>
      </c>
      <c r="R87" s="64">
        <f t="shared" si="76"/>
        <v>0.81</v>
      </c>
      <c r="S87" s="26">
        <f t="shared" si="66"/>
        <v>2</v>
      </c>
      <c r="T87" s="26">
        <f t="shared" si="67"/>
        <v>10</v>
      </c>
      <c r="U87" s="23">
        <f t="shared" si="77"/>
        <v>0</v>
      </c>
      <c r="V87" s="19">
        <f t="shared" si="78"/>
        <v>0</v>
      </c>
      <c r="W87" s="23">
        <f t="shared" si="79"/>
        <v>0</v>
      </c>
      <c r="X87" s="17" t="str">
        <f t="shared" si="80"/>
        <v>ВА</v>
      </c>
      <c r="Y87" s="1"/>
    </row>
    <row r="88" spans="2:25" ht="15" customHeight="1" outlineLevel="1" x14ac:dyDescent="0.25">
      <c r="B88" s="129">
        <v>15</v>
      </c>
      <c r="C88" s="132" t="s">
        <v>90</v>
      </c>
      <c r="D88" s="124">
        <v>30830</v>
      </c>
      <c r="E88" s="5">
        <v>20096.400000000001</v>
      </c>
      <c r="F88" s="13">
        <v>30907.5</v>
      </c>
      <c r="G88" s="10">
        <f>IF(E88&gt;0,ROUND((E88/D88),2),0)</f>
        <v>0.65</v>
      </c>
      <c r="H88" s="58">
        <f t="shared" si="68"/>
        <v>-0.35</v>
      </c>
      <c r="I88" s="3">
        <f t="shared" si="69"/>
        <v>561</v>
      </c>
      <c r="J88" s="58">
        <f t="shared" si="70"/>
        <v>-5.38</v>
      </c>
      <c r="K88" s="152">
        <v>93602.5</v>
      </c>
      <c r="L88" s="102">
        <f t="shared" si="71"/>
        <v>4.7</v>
      </c>
      <c r="M88" s="58">
        <f t="shared" si="72"/>
        <v>0.61</v>
      </c>
      <c r="N88" s="101">
        <v>47</v>
      </c>
      <c r="O88" s="59">
        <f t="shared" si="73"/>
        <v>428</v>
      </c>
      <c r="P88" s="58">
        <f t="shared" si="74"/>
        <v>1.34</v>
      </c>
      <c r="Q88" s="64">
        <f t="shared" si="75"/>
        <v>-5.7299999999999995</v>
      </c>
      <c r="R88" s="64">
        <f t="shared" si="76"/>
        <v>1.9500000000000002</v>
      </c>
      <c r="S88" s="26">
        <f t="shared" si="66"/>
        <v>2</v>
      </c>
      <c r="T88" s="26">
        <f t="shared" si="67"/>
        <v>10</v>
      </c>
      <c r="U88" s="23">
        <f t="shared" si="77"/>
        <v>0</v>
      </c>
      <c r="V88" s="19">
        <f t="shared" si="78"/>
        <v>0</v>
      </c>
      <c r="W88" s="23">
        <f t="shared" si="79"/>
        <v>0</v>
      </c>
      <c r="X88" s="17" t="str">
        <f t="shared" si="80"/>
        <v>ВА</v>
      </c>
      <c r="Y88" s="1"/>
    </row>
    <row r="89" spans="2:25" ht="15" customHeight="1" outlineLevel="1" x14ac:dyDescent="0.25">
      <c r="B89" s="129">
        <v>16</v>
      </c>
      <c r="C89" s="132" t="s">
        <v>91</v>
      </c>
      <c r="D89" s="124">
        <v>6111.3</v>
      </c>
      <c r="E89" s="5">
        <v>5625.4</v>
      </c>
      <c r="F89" s="13">
        <v>1743.1000000000004</v>
      </c>
      <c r="G89" s="10">
        <f>IF(E89&gt;0,ROUND((E89/D89),2),0)</f>
        <v>0.92</v>
      </c>
      <c r="H89" s="58">
        <f t="shared" si="68"/>
        <v>-7.999999999999996E-2</v>
      </c>
      <c r="I89" s="3">
        <f t="shared" si="69"/>
        <v>113</v>
      </c>
      <c r="J89" s="58">
        <f t="shared" si="70"/>
        <v>-0.28000000000000003</v>
      </c>
      <c r="K89" s="152">
        <v>35587.699999999997</v>
      </c>
      <c r="L89" s="102">
        <f t="shared" si="71"/>
        <v>6.3</v>
      </c>
      <c r="M89" s="58">
        <f t="shared" si="72"/>
        <v>0.48</v>
      </c>
      <c r="N89" s="101">
        <v>20.015999999999998</v>
      </c>
      <c r="O89" s="59">
        <f t="shared" si="73"/>
        <v>281</v>
      </c>
      <c r="P89" s="58">
        <f t="shared" si="74"/>
        <v>0.54</v>
      </c>
      <c r="Q89" s="64">
        <f t="shared" si="75"/>
        <v>-0.36</v>
      </c>
      <c r="R89" s="64">
        <f t="shared" si="76"/>
        <v>1.02</v>
      </c>
      <c r="S89" s="26">
        <f t="shared" si="66"/>
        <v>2</v>
      </c>
      <c r="T89" s="26">
        <f t="shared" si="67"/>
        <v>10</v>
      </c>
      <c r="U89" s="23">
        <f t="shared" si="77"/>
        <v>0</v>
      </c>
      <c r="V89" s="19">
        <f t="shared" si="78"/>
        <v>0</v>
      </c>
      <c r="W89" s="23">
        <f t="shared" si="79"/>
        <v>0</v>
      </c>
      <c r="X89" s="17" t="str">
        <f t="shared" si="80"/>
        <v>ВА</v>
      </c>
      <c r="Y89" s="1"/>
    </row>
    <row r="90" spans="2:25" ht="15" customHeight="1" outlineLevel="1" x14ac:dyDescent="0.25">
      <c r="B90" s="129">
        <v>17</v>
      </c>
      <c r="C90" s="132" t="s">
        <v>92</v>
      </c>
      <c r="D90" s="124">
        <v>6293.9</v>
      </c>
      <c r="E90" s="5">
        <v>4744.2</v>
      </c>
      <c r="F90" s="13">
        <v>2407.5</v>
      </c>
      <c r="G90" s="10">
        <f t="shared" si="65"/>
        <v>0.75</v>
      </c>
      <c r="H90" s="58">
        <f t="shared" si="68"/>
        <v>-0.25</v>
      </c>
      <c r="I90" s="3">
        <f t="shared" si="69"/>
        <v>185</v>
      </c>
      <c r="J90" s="58">
        <f t="shared" si="70"/>
        <v>-1.1000000000000001</v>
      </c>
      <c r="K90" s="152">
        <v>28016.1</v>
      </c>
      <c r="L90" s="102">
        <f t="shared" si="71"/>
        <v>5.9</v>
      </c>
      <c r="M90" s="58">
        <f t="shared" si="72"/>
        <v>0.51</v>
      </c>
      <c r="N90" s="101">
        <v>12.795999999999999</v>
      </c>
      <c r="O90" s="59">
        <f t="shared" si="73"/>
        <v>371</v>
      </c>
      <c r="P90" s="58">
        <f t="shared" si="74"/>
        <v>1.03</v>
      </c>
      <c r="Q90" s="64">
        <f t="shared" si="75"/>
        <v>-1.35</v>
      </c>
      <c r="R90" s="64">
        <f t="shared" si="76"/>
        <v>1.54</v>
      </c>
      <c r="S90" s="26">
        <f t="shared" si="66"/>
        <v>2</v>
      </c>
      <c r="T90" s="26">
        <f t="shared" si="67"/>
        <v>10</v>
      </c>
      <c r="U90" s="23">
        <f t="shared" si="77"/>
        <v>0</v>
      </c>
      <c r="V90" s="19">
        <f t="shared" si="78"/>
        <v>0</v>
      </c>
      <c r="W90" s="23">
        <f t="shared" si="79"/>
        <v>0</v>
      </c>
      <c r="X90" s="17" t="str">
        <f t="shared" si="80"/>
        <v>ВА</v>
      </c>
      <c r="Y90" s="1"/>
    </row>
    <row r="91" spans="2:25" ht="15" customHeight="1" outlineLevel="1" x14ac:dyDescent="0.25">
      <c r="B91" s="129">
        <v>18</v>
      </c>
      <c r="C91" s="132" t="s">
        <v>93</v>
      </c>
      <c r="D91" s="124">
        <v>6414.7</v>
      </c>
      <c r="E91" s="5">
        <v>5740.5</v>
      </c>
      <c r="F91" s="13">
        <v>1673.6999999999998</v>
      </c>
      <c r="G91" s="10">
        <f t="shared" si="65"/>
        <v>0.89</v>
      </c>
      <c r="H91" s="58">
        <f t="shared" si="68"/>
        <v>-0.10999999999999999</v>
      </c>
      <c r="I91" s="3">
        <f t="shared" si="69"/>
        <v>106</v>
      </c>
      <c r="J91" s="58">
        <f t="shared" si="70"/>
        <v>-0.2</v>
      </c>
      <c r="K91" s="152">
        <v>32022.6</v>
      </c>
      <c r="L91" s="102">
        <f t="shared" si="71"/>
        <v>5.6</v>
      </c>
      <c r="M91" s="58">
        <f t="shared" si="72"/>
        <v>0.53</v>
      </c>
      <c r="N91" s="101">
        <v>15.356</v>
      </c>
      <c r="O91" s="59">
        <f t="shared" si="73"/>
        <v>374</v>
      </c>
      <c r="P91" s="58">
        <f t="shared" si="74"/>
        <v>1.04</v>
      </c>
      <c r="Q91" s="64">
        <f t="shared" si="75"/>
        <v>-0.31</v>
      </c>
      <c r="R91" s="64">
        <f t="shared" si="76"/>
        <v>1.57</v>
      </c>
      <c r="S91" s="26">
        <f t="shared" si="66"/>
        <v>2</v>
      </c>
      <c r="T91" s="26">
        <f t="shared" si="67"/>
        <v>10</v>
      </c>
      <c r="U91" s="23">
        <f t="shared" si="77"/>
        <v>0</v>
      </c>
      <c r="V91" s="19">
        <f t="shared" si="78"/>
        <v>0</v>
      </c>
      <c r="W91" s="23">
        <f t="shared" si="79"/>
        <v>0</v>
      </c>
      <c r="X91" s="17" t="str">
        <f t="shared" si="80"/>
        <v>ВА</v>
      </c>
      <c r="Y91" s="1"/>
    </row>
    <row r="92" spans="2:25" ht="15" customHeight="1" outlineLevel="1" x14ac:dyDescent="0.25">
      <c r="B92" s="129">
        <v>19</v>
      </c>
      <c r="C92" s="131" t="s">
        <v>94</v>
      </c>
      <c r="D92" s="124">
        <v>3078.7</v>
      </c>
      <c r="E92" s="5">
        <v>3110.9</v>
      </c>
      <c r="F92" s="13">
        <v>734.69999999999982</v>
      </c>
      <c r="G92" s="10">
        <f t="shared" si="65"/>
        <v>1.01</v>
      </c>
      <c r="H92" s="58">
        <f t="shared" si="68"/>
        <v>1.0000000000000009E-2</v>
      </c>
      <c r="I92" s="3">
        <f t="shared" si="69"/>
        <v>86</v>
      </c>
      <c r="J92" s="58">
        <f t="shared" si="70"/>
        <v>0.02</v>
      </c>
      <c r="K92" s="152">
        <v>26166.9</v>
      </c>
      <c r="L92" s="102">
        <f t="shared" si="71"/>
        <v>8.4</v>
      </c>
      <c r="M92" s="58">
        <f t="shared" si="72"/>
        <v>0.3</v>
      </c>
      <c r="N92" s="101">
        <v>11.7</v>
      </c>
      <c r="O92" s="59">
        <f t="shared" si="73"/>
        <v>266</v>
      </c>
      <c r="P92" s="58">
        <f t="shared" si="74"/>
        <v>0.45</v>
      </c>
      <c r="Q92" s="64">
        <f t="shared" si="75"/>
        <v>3.0000000000000009E-2</v>
      </c>
      <c r="R92" s="64">
        <f t="shared" si="76"/>
        <v>0.75</v>
      </c>
      <c r="S92" s="26">
        <f t="shared" si="66"/>
        <v>1</v>
      </c>
      <c r="T92" s="26">
        <f t="shared" si="67"/>
        <v>10</v>
      </c>
      <c r="U92" s="23">
        <f t="shared" si="77"/>
        <v>0</v>
      </c>
      <c r="V92" s="19" t="str">
        <f t="shared" si="78"/>
        <v>АА</v>
      </c>
      <c r="W92" s="23">
        <f t="shared" si="79"/>
        <v>0</v>
      </c>
      <c r="X92" s="17">
        <f t="shared" si="80"/>
        <v>0</v>
      </c>
      <c r="Y92" s="1"/>
    </row>
    <row r="93" spans="2:25" ht="15" customHeight="1" outlineLevel="1" x14ac:dyDescent="0.25">
      <c r="B93" s="129">
        <v>20</v>
      </c>
      <c r="C93" s="131" t="s">
        <v>95</v>
      </c>
      <c r="D93" s="124">
        <v>16601.5</v>
      </c>
      <c r="E93" s="5">
        <v>15530.9</v>
      </c>
      <c r="F93" s="13">
        <v>3701.0000000000018</v>
      </c>
      <c r="G93" s="10">
        <f t="shared" si="65"/>
        <v>0.94</v>
      </c>
      <c r="H93" s="58">
        <f t="shared" si="68"/>
        <v>-6.0000000000000053E-2</v>
      </c>
      <c r="I93" s="3">
        <f t="shared" si="69"/>
        <v>87</v>
      </c>
      <c r="J93" s="58">
        <f t="shared" si="70"/>
        <v>0.01</v>
      </c>
      <c r="K93" s="152">
        <v>82945.899999999994</v>
      </c>
      <c r="L93" s="102">
        <f t="shared" si="71"/>
        <v>5.3</v>
      </c>
      <c r="M93" s="58">
        <f t="shared" si="72"/>
        <v>0.56000000000000005</v>
      </c>
      <c r="N93" s="101">
        <v>33.648000000000003</v>
      </c>
      <c r="O93" s="59">
        <f t="shared" si="73"/>
        <v>462</v>
      </c>
      <c r="P93" s="58">
        <f t="shared" si="74"/>
        <v>1.52</v>
      </c>
      <c r="Q93" s="64">
        <f t="shared" si="75"/>
        <v>-5.0000000000000051E-2</v>
      </c>
      <c r="R93" s="64">
        <f>M93+P93</f>
        <v>2.08</v>
      </c>
      <c r="S93" s="26">
        <f t="shared" si="66"/>
        <v>2</v>
      </c>
      <c r="T93" s="26">
        <f t="shared" si="67"/>
        <v>10</v>
      </c>
      <c r="U93" s="23">
        <f t="shared" si="77"/>
        <v>0</v>
      </c>
      <c r="V93" s="19">
        <f t="shared" si="78"/>
        <v>0</v>
      </c>
      <c r="W93" s="23">
        <f t="shared" si="79"/>
        <v>0</v>
      </c>
      <c r="X93" s="17" t="str">
        <f t="shared" si="80"/>
        <v>ВА</v>
      </c>
      <c r="Y93" s="1"/>
    </row>
    <row r="94" spans="2:25" ht="15" customHeight="1" outlineLevel="1" x14ac:dyDescent="0.25">
      <c r="B94" s="129">
        <v>21</v>
      </c>
      <c r="C94" s="131" t="s">
        <v>96</v>
      </c>
      <c r="D94" s="124">
        <v>3242</v>
      </c>
      <c r="E94" s="5">
        <v>2996.5</v>
      </c>
      <c r="F94" s="13">
        <v>777.5</v>
      </c>
      <c r="G94" s="10">
        <f t="shared" si="65"/>
        <v>0.92</v>
      </c>
      <c r="H94" s="58">
        <f t="shared" si="68"/>
        <v>-7.999999999999996E-2</v>
      </c>
      <c r="I94" s="3">
        <f t="shared" si="69"/>
        <v>95</v>
      </c>
      <c r="J94" s="58">
        <f t="shared" si="70"/>
        <v>-0.08</v>
      </c>
      <c r="K94" s="152">
        <v>29659.599999999999</v>
      </c>
      <c r="L94" s="102">
        <f t="shared" si="71"/>
        <v>9.9</v>
      </c>
      <c r="M94" s="58">
        <f t="shared" si="72"/>
        <v>0.18</v>
      </c>
      <c r="N94" s="101">
        <v>14</v>
      </c>
      <c r="O94" s="59">
        <f t="shared" si="73"/>
        <v>214</v>
      </c>
      <c r="P94" s="58">
        <f t="shared" si="74"/>
        <v>0.17</v>
      </c>
      <c r="Q94" s="64">
        <f t="shared" si="75"/>
        <v>-0.15999999999999998</v>
      </c>
      <c r="R94" s="64">
        <f t="shared" ref="R94:R97" si="81">M94+P94</f>
        <v>0.35</v>
      </c>
      <c r="S94" s="26">
        <f t="shared" si="66"/>
        <v>2</v>
      </c>
      <c r="T94" s="26">
        <f t="shared" si="67"/>
        <v>10</v>
      </c>
      <c r="U94" s="23">
        <f t="shared" si="77"/>
        <v>0</v>
      </c>
      <c r="V94" s="19">
        <f t="shared" si="78"/>
        <v>0</v>
      </c>
      <c r="W94" s="23">
        <f t="shared" si="79"/>
        <v>0</v>
      </c>
      <c r="X94" s="17" t="str">
        <f t="shared" si="80"/>
        <v>ВА</v>
      </c>
      <c r="Y94" s="1"/>
    </row>
    <row r="95" spans="2:25" ht="15" customHeight="1" outlineLevel="1" x14ac:dyDescent="0.25">
      <c r="B95" s="129">
        <v>22</v>
      </c>
      <c r="C95" s="131" t="s">
        <v>97</v>
      </c>
      <c r="D95" s="124">
        <v>5419.3</v>
      </c>
      <c r="E95" s="5">
        <v>4997.6000000000004</v>
      </c>
      <c r="F95" s="13">
        <v>1779.7999999999993</v>
      </c>
      <c r="G95" s="10">
        <f t="shared" si="65"/>
        <v>0.92</v>
      </c>
      <c r="H95" s="58">
        <f t="shared" si="68"/>
        <v>-7.999999999999996E-2</v>
      </c>
      <c r="I95" s="3">
        <f t="shared" si="69"/>
        <v>130</v>
      </c>
      <c r="J95" s="58">
        <f t="shared" si="70"/>
        <v>-0.48</v>
      </c>
      <c r="K95" s="152">
        <v>35270.6</v>
      </c>
      <c r="L95" s="102">
        <f t="shared" si="71"/>
        <v>7.1</v>
      </c>
      <c r="M95" s="58">
        <f t="shared" si="72"/>
        <v>0.41</v>
      </c>
      <c r="N95" s="101">
        <v>16.143999999999998</v>
      </c>
      <c r="O95" s="59">
        <f t="shared" si="73"/>
        <v>310</v>
      </c>
      <c r="P95" s="58">
        <f t="shared" si="74"/>
        <v>0.69</v>
      </c>
      <c r="Q95" s="64">
        <f t="shared" si="75"/>
        <v>-0.55999999999999994</v>
      </c>
      <c r="R95" s="64">
        <f t="shared" si="81"/>
        <v>1.0999999999999999</v>
      </c>
      <c r="S95" s="26">
        <f t="shared" si="66"/>
        <v>2</v>
      </c>
      <c r="T95" s="26">
        <f t="shared" si="67"/>
        <v>10</v>
      </c>
      <c r="U95" s="23">
        <f t="shared" si="77"/>
        <v>0</v>
      </c>
      <c r="V95" s="19">
        <f t="shared" si="78"/>
        <v>0</v>
      </c>
      <c r="W95" s="23">
        <f t="shared" si="79"/>
        <v>0</v>
      </c>
      <c r="X95" s="17" t="str">
        <f t="shared" si="80"/>
        <v>ВА</v>
      </c>
      <c r="Y95" s="1"/>
    </row>
    <row r="96" spans="2:25" ht="15" customHeight="1" outlineLevel="1" x14ac:dyDescent="0.25">
      <c r="B96" s="129">
        <v>23</v>
      </c>
      <c r="C96" s="131" t="s">
        <v>98</v>
      </c>
      <c r="D96" s="124">
        <v>4214</v>
      </c>
      <c r="E96" s="5">
        <v>4180</v>
      </c>
      <c r="F96" s="13">
        <v>1005.8999999999996</v>
      </c>
      <c r="G96" s="10">
        <f t="shared" si="65"/>
        <v>0.99</v>
      </c>
      <c r="H96" s="58">
        <f t="shared" si="68"/>
        <v>-1.0000000000000009E-2</v>
      </c>
      <c r="I96" s="3">
        <f t="shared" si="69"/>
        <v>88</v>
      </c>
      <c r="J96" s="58">
        <f t="shared" si="70"/>
        <v>0</v>
      </c>
      <c r="K96" s="152">
        <v>30139.599999999999</v>
      </c>
      <c r="L96" s="102">
        <f t="shared" si="71"/>
        <v>7.2</v>
      </c>
      <c r="M96" s="58">
        <f t="shared" si="72"/>
        <v>0.4</v>
      </c>
      <c r="N96" s="101">
        <v>14.124000000000001</v>
      </c>
      <c r="O96" s="59">
        <f t="shared" si="73"/>
        <v>296</v>
      </c>
      <c r="P96" s="58">
        <f t="shared" si="74"/>
        <v>0.62</v>
      </c>
      <c r="Q96" s="64">
        <f t="shared" si="75"/>
        <v>-1.0000000000000009E-2</v>
      </c>
      <c r="R96" s="64">
        <f t="shared" si="81"/>
        <v>1.02</v>
      </c>
      <c r="S96" s="26">
        <f t="shared" si="66"/>
        <v>2</v>
      </c>
      <c r="T96" s="26">
        <f t="shared" si="67"/>
        <v>10</v>
      </c>
      <c r="U96" s="23">
        <f t="shared" si="77"/>
        <v>0</v>
      </c>
      <c r="V96" s="19">
        <f t="shared" si="78"/>
        <v>0</v>
      </c>
      <c r="W96" s="23">
        <f t="shared" si="79"/>
        <v>0</v>
      </c>
      <c r="X96" s="17" t="str">
        <f t="shared" si="80"/>
        <v>ВА</v>
      </c>
      <c r="Y96" s="1"/>
    </row>
    <row r="97" spans="2:26" ht="15" customHeight="1" outlineLevel="1" x14ac:dyDescent="0.25">
      <c r="B97" s="129">
        <v>24</v>
      </c>
      <c r="C97" s="131" t="s">
        <v>99</v>
      </c>
      <c r="D97" s="124">
        <v>1894.9</v>
      </c>
      <c r="E97" s="5">
        <v>1793.6</v>
      </c>
      <c r="F97" s="13">
        <v>595.5</v>
      </c>
      <c r="G97" s="10">
        <f t="shared" si="65"/>
        <v>0.95</v>
      </c>
      <c r="H97" s="58">
        <f t="shared" si="68"/>
        <v>-5.0000000000000044E-2</v>
      </c>
      <c r="I97" s="3">
        <f t="shared" si="69"/>
        <v>121</v>
      </c>
      <c r="J97" s="58">
        <f t="shared" si="70"/>
        <v>-0.38</v>
      </c>
      <c r="K97" s="152">
        <v>18503.099999999999</v>
      </c>
      <c r="L97" s="102">
        <f t="shared" si="71"/>
        <v>10.3</v>
      </c>
      <c r="M97" s="58">
        <f t="shared" si="72"/>
        <v>0.14000000000000001</v>
      </c>
      <c r="N97" s="101">
        <v>9</v>
      </c>
      <c r="O97" s="59">
        <f t="shared" si="73"/>
        <v>199</v>
      </c>
      <c r="P97" s="58">
        <f t="shared" si="74"/>
        <v>0.09</v>
      </c>
      <c r="Q97" s="64">
        <f t="shared" si="75"/>
        <v>-0.43000000000000005</v>
      </c>
      <c r="R97" s="64">
        <f t="shared" si="81"/>
        <v>0.23</v>
      </c>
      <c r="S97" s="26">
        <f t="shared" si="66"/>
        <v>2</v>
      </c>
      <c r="T97" s="26">
        <f t="shared" si="67"/>
        <v>10</v>
      </c>
      <c r="U97" s="23">
        <f t="shared" si="77"/>
        <v>0</v>
      </c>
      <c r="V97" s="19">
        <f t="shared" si="78"/>
        <v>0</v>
      </c>
      <c r="W97" s="23">
        <f t="shared" si="79"/>
        <v>0</v>
      </c>
      <c r="X97" s="17" t="str">
        <f t="shared" si="80"/>
        <v>ВА</v>
      </c>
      <c r="Y97" s="1"/>
    </row>
    <row r="98" spans="2:26" ht="15" customHeight="1" outlineLevel="1" x14ac:dyDescent="0.25">
      <c r="B98" s="129">
        <v>25</v>
      </c>
      <c r="C98" s="131" t="s">
        <v>100</v>
      </c>
      <c r="D98" s="124">
        <v>5549.1</v>
      </c>
      <c r="E98" s="5">
        <v>5536.5</v>
      </c>
      <c r="F98" s="13">
        <v>954.90000000000055</v>
      </c>
      <c r="G98" s="10">
        <f t="shared" si="65"/>
        <v>1</v>
      </c>
      <c r="H98" s="58">
        <f t="shared" si="68"/>
        <v>0</v>
      </c>
      <c r="I98" s="3">
        <f t="shared" si="69"/>
        <v>63</v>
      </c>
      <c r="J98" s="58">
        <f t="shared" si="70"/>
        <v>0.28000000000000003</v>
      </c>
      <c r="K98" s="152">
        <v>29457.5</v>
      </c>
      <c r="L98" s="102">
        <f t="shared" si="71"/>
        <v>5.3</v>
      </c>
      <c r="M98" s="58">
        <f t="shared" si="72"/>
        <v>0.56000000000000005</v>
      </c>
      <c r="N98" s="101">
        <v>12.911878199999999</v>
      </c>
      <c r="O98" s="59">
        <f t="shared" si="73"/>
        <v>429</v>
      </c>
      <c r="P98" s="58">
        <f t="shared" si="74"/>
        <v>1.34</v>
      </c>
      <c r="Q98" s="64">
        <f t="shared" si="75"/>
        <v>0.28000000000000003</v>
      </c>
      <c r="R98" s="64">
        <f>M98+P98</f>
        <v>1.9000000000000001</v>
      </c>
      <c r="S98" s="26">
        <f t="shared" si="66"/>
        <v>1</v>
      </c>
      <c r="T98" s="26">
        <f t="shared" si="67"/>
        <v>10</v>
      </c>
      <c r="U98" s="23">
        <f t="shared" si="77"/>
        <v>0</v>
      </c>
      <c r="V98" s="19" t="str">
        <f t="shared" si="78"/>
        <v>АА</v>
      </c>
      <c r="W98" s="23">
        <f t="shared" si="79"/>
        <v>0</v>
      </c>
      <c r="X98" s="17">
        <f t="shared" si="80"/>
        <v>0</v>
      </c>
      <c r="Y98" s="1"/>
    </row>
    <row r="99" spans="2:26" ht="18.75" x14ac:dyDescent="0.25">
      <c r="B99" s="125" t="s">
        <v>24</v>
      </c>
      <c r="C99" s="126" t="s">
        <v>25</v>
      </c>
      <c r="D99" s="122">
        <f>SUM(D101:D107)</f>
        <v>68692.400000000009</v>
      </c>
      <c r="E99" s="71">
        <f>SUM(E101:E107)</f>
        <v>65609</v>
      </c>
      <c r="F99" s="72">
        <f>SUM(F101:F107)</f>
        <v>12896.099999999999</v>
      </c>
      <c r="G99" s="11">
        <f t="shared" ref="G99" si="82">IF(E99&gt;0,ROUND((E99/D99),2),0)</f>
        <v>0.96</v>
      </c>
      <c r="H99" s="50"/>
      <c r="I99" s="12">
        <f>ROUND(F99/E99*365,0)</f>
        <v>72</v>
      </c>
      <c r="J99" s="54"/>
      <c r="K99" s="105">
        <f>SUM(K101:K107)</f>
        <v>785895.00000000012</v>
      </c>
      <c r="L99" s="12">
        <f>ROUND(K99/E99,0)</f>
        <v>12</v>
      </c>
      <c r="M99" s="55"/>
      <c r="N99" s="106">
        <f>SUM(N101:N107)</f>
        <v>180.9</v>
      </c>
      <c r="O99" s="69">
        <f t="shared" ref="O99" si="83">ROUND((E99/N99),0)</f>
        <v>363</v>
      </c>
      <c r="P99" s="55"/>
      <c r="Q99" s="55"/>
      <c r="R99" s="55"/>
      <c r="S99" s="73"/>
      <c r="T99" s="73"/>
      <c r="U99" s="12"/>
      <c r="V99" s="12"/>
      <c r="W99" s="12"/>
      <c r="X99" s="12"/>
      <c r="Y99" s="1"/>
    </row>
    <row r="100" spans="2:26" ht="18" x14ac:dyDescent="0.25">
      <c r="B100" s="127"/>
      <c r="C100" s="128" t="s">
        <v>27</v>
      </c>
      <c r="D100" s="123"/>
      <c r="E100" s="40"/>
      <c r="F100" s="44"/>
      <c r="G100" s="47">
        <v>1</v>
      </c>
      <c r="H100" s="51"/>
      <c r="I100" s="103">
        <v>88</v>
      </c>
      <c r="J100" s="45"/>
      <c r="K100" s="108"/>
      <c r="L100" s="103">
        <v>12</v>
      </c>
      <c r="M100" s="41"/>
      <c r="N100" s="100"/>
      <c r="O100" s="103">
        <v>183</v>
      </c>
      <c r="P100" s="41"/>
      <c r="Q100" s="47">
        <v>0</v>
      </c>
      <c r="R100" s="47">
        <v>0</v>
      </c>
      <c r="S100" s="39"/>
      <c r="T100" s="39"/>
      <c r="U100" s="46"/>
      <c r="V100" s="46"/>
      <c r="W100" s="46"/>
      <c r="X100" s="46"/>
      <c r="Y100" s="1"/>
    </row>
    <row r="101" spans="2:26" ht="15" customHeight="1" outlineLevel="1" x14ac:dyDescent="0.2">
      <c r="B101" s="129">
        <v>1</v>
      </c>
      <c r="C101" s="134" t="s">
        <v>116</v>
      </c>
      <c r="D101" s="124">
        <v>5686.2</v>
      </c>
      <c r="E101" s="5">
        <v>5502</v>
      </c>
      <c r="F101" s="13">
        <v>781.89999999999964</v>
      </c>
      <c r="G101" s="10">
        <f t="shared" ref="G101:G107" si="84">IF(E101&gt;0,ROUND((E101/D101),2),0)</f>
        <v>0.97</v>
      </c>
      <c r="H101" s="58">
        <f>G101-$G$100</f>
        <v>-3.0000000000000027E-2</v>
      </c>
      <c r="I101" s="3">
        <f>ROUND(F101/E101*365,0)</f>
        <v>52</v>
      </c>
      <c r="J101" s="58">
        <f t="shared" ref="J101:J107" si="85">-(ROUND(I101/$I$100-100%,2))</f>
        <v>0.41</v>
      </c>
      <c r="K101" s="152">
        <v>50779.7</v>
      </c>
      <c r="L101" s="102">
        <f>ROUND(K101/E101,1)</f>
        <v>9.1999999999999993</v>
      </c>
      <c r="M101" s="58">
        <f>-ROUND(L101/$L$100-100%,2)</f>
        <v>0.23</v>
      </c>
      <c r="N101" s="101">
        <v>10.1</v>
      </c>
      <c r="O101" s="59">
        <f>ROUND((E101/N101),0)</f>
        <v>545</v>
      </c>
      <c r="P101" s="58">
        <f>ROUND(O101/$O$100-100%,2)</f>
        <v>1.98</v>
      </c>
      <c r="Q101" s="64">
        <f>H101+J101</f>
        <v>0.37999999999999995</v>
      </c>
      <c r="R101" s="64">
        <f>M101+P101</f>
        <v>2.21</v>
      </c>
      <c r="S101" s="26">
        <f t="shared" ref="S101:S107" si="86">IF(Q101&gt;=$Q$36,1,2)</f>
        <v>1</v>
      </c>
      <c r="T101" s="26">
        <f t="shared" ref="T101:T107" si="87">IF(R101&gt;=$R$36,10,20)</f>
        <v>10</v>
      </c>
      <c r="U101" s="23">
        <f>IF(S101+T101=21,$U$8,0)</f>
        <v>0</v>
      </c>
      <c r="V101" s="104" t="str">
        <f>IF(S101+T101=11,$V$8,0)</f>
        <v>АА</v>
      </c>
      <c r="W101" s="23">
        <f>IF(S101+T101=22,$W$8,0)</f>
        <v>0</v>
      </c>
      <c r="X101" s="17">
        <f>IF(S101+T101=12,$X$8,0)</f>
        <v>0</v>
      </c>
      <c r="Y101" s="1"/>
    </row>
    <row r="102" spans="2:26" ht="15" customHeight="1" outlineLevel="1" x14ac:dyDescent="0.2">
      <c r="B102" s="129">
        <v>2</v>
      </c>
      <c r="C102" s="134" t="s">
        <v>117</v>
      </c>
      <c r="D102" s="124">
        <v>11353</v>
      </c>
      <c r="E102" s="5">
        <v>9453.7999999999993</v>
      </c>
      <c r="F102" s="13">
        <v>1899.2000000000007</v>
      </c>
      <c r="G102" s="10">
        <f t="shared" si="84"/>
        <v>0.83</v>
      </c>
      <c r="H102" s="58">
        <f t="shared" ref="H102:H107" si="88">G102-$G$100</f>
        <v>-0.17000000000000004</v>
      </c>
      <c r="I102" s="3">
        <f>ROUND(F102/E102*365,0)</f>
        <v>73</v>
      </c>
      <c r="J102" s="58">
        <f t="shared" si="85"/>
        <v>0.17</v>
      </c>
      <c r="K102" s="152">
        <v>125604.8</v>
      </c>
      <c r="L102" s="102">
        <f t="shared" ref="L102:L107" si="89">ROUND(K102/E102,1)</f>
        <v>13.3</v>
      </c>
      <c r="M102" s="58">
        <f t="shared" ref="M102:M107" si="90">-ROUND(L102/$L$100-100%,2)</f>
        <v>-0.11</v>
      </c>
      <c r="N102" s="101">
        <v>24.1</v>
      </c>
      <c r="O102" s="59">
        <f t="shared" ref="O102:O107" si="91">ROUND((E102/N102),0)</f>
        <v>392</v>
      </c>
      <c r="P102" s="58">
        <f t="shared" ref="P102:P107" si="92">ROUND(O102/$O$100-100%,2)</f>
        <v>1.1399999999999999</v>
      </c>
      <c r="Q102" s="64">
        <f t="shared" ref="Q102:Q107" si="93">H102+J102</f>
        <v>0</v>
      </c>
      <c r="R102" s="64">
        <f t="shared" ref="R102:R107" si="94">M102+P102</f>
        <v>1.0299999999999998</v>
      </c>
      <c r="S102" s="26">
        <f t="shared" si="86"/>
        <v>1</v>
      </c>
      <c r="T102" s="26">
        <f t="shared" si="87"/>
        <v>10</v>
      </c>
      <c r="U102" s="23">
        <f t="shared" ref="U102:U107" si="95">IF(S102+T102=21,$U$8,0)</f>
        <v>0</v>
      </c>
      <c r="V102" s="19" t="str">
        <f t="shared" ref="V102:V107" si="96">IF(S102+T102=11,$V$8,0)</f>
        <v>АА</v>
      </c>
      <c r="W102" s="23">
        <f t="shared" ref="W102:W107" si="97">IF(S102+T102=22,$W$8,0)</f>
        <v>0</v>
      </c>
      <c r="X102" s="17">
        <f t="shared" ref="X102:X107" si="98">IF(S102+T102=12,$X$8,0)</f>
        <v>0</v>
      </c>
      <c r="Y102" s="1"/>
    </row>
    <row r="103" spans="2:26" ht="15" customHeight="1" outlineLevel="1" x14ac:dyDescent="0.2">
      <c r="B103" s="129">
        <v>3</v>
      </c>
      <c r="C103" s="134" t="s">
        <v>118</v>
      </c>
      <c r="D103" s="124">
        <v>9221.7999999999993</v>
      </c>
      <c r="E103" s="5">
        <v>8677.2999999999993</v>
      </c>
      <c r="F103" s="13">
        <v>2073.1000000000004</v>
      </c>
      <c r="G103" s="10">
        <f t="shared" si="84"/>
        <v>0.94</v>
      </c>
      <c r="H103" s="58">
        <f t="shared" si="88"/>
        <v>-6.0000000000000053E-2</v>
      </c>
      <c r="I103" s="3">
        <f t="shared" ref="I103:I107" si="99">ROUND(F103/E103*365,0)</f>
        <v>87</v>
      </c>
      <c r="J103" s="58">
        <f t="shared" si="85"/>
        <v>0.01</v>
      </c>
      <c r="K103" s="152">
        <v>103853.9</v>
      </c>
      <c r="L103" s="102">
        <f t="shared" si="89"/>
        <v>12</v>
      </c>
      <c r="M103" s="58">
        <f t="shared" si="90"/>
        <v>0</v>
      </c>
      <c r="N103" s="101">
        <v>25.1</v>
      </c>
      <c r="O103" s="59">
        <f t="shared" si="91"/>
        <v>346</v>
      </c>
      <c r="P103" s="58">
        <f t="shared" si="92"/>
        <v>0.89</v>
      </c>
      <c r="Q103" s="64">
        <f t="shared" si="93"/>
        <v>-5.0000000000000051E-2</v>
      </c>
      <c r="R103" s="64">
        <f t="shared" si="94"/>
        <v>0.89</v>
      </c>
      <c r="S103" s="26">
        <f t="shared" si="86"/>
        <v>2</v>
      </c>
      <c r="T103" s="26">
        <f t="shared" si="87"/>
        <v>10</v>
      </c>
      <c r="U103" s="23">
        <f t="shared" si="95"/>
        <v>0</v>
      </c>
      <c r="V103" s="19">
        <f t="shared" si="96"/>
        <v>0</v>
      </c>
      <c r="W103" s="23">
        <f t="shared" si="97"/>
        <v>0</v>
      </c>
      <c r="X103" s="17" t="str">
        <f t="shared" si="98"/>
        <v>ВА</v>
      </c>
      <c r="Y103" s="1"/>
    </row>
    <row r="104" spans="2:26" ht="15" customHeight="1" outlineLevel="1" x14ac:dyDescent="0.2">
      <c r="B104" s="129">
        <v>4</v>
      </c>
      <c r="C104" s="134" t="s">
        <v>119</v>
      </c>
      <c r="D104" s="124">
        <v>7428</v>
      </c>
      <c r="E104" s="5">
        <v>7493.1</v>
      </c>
      <c r="F104" s="13">
        <v>1673.8999999999996</v>
      </c>
      <c r="G104" s="10">
        <f t="shared" si="84"/>
        <v>1.01</v>
      </c>
      <c r="H104" s="58">
        <f t="shared" si="88"/>
        <v>1.0000000000000009E-2</v>
      </c>
      <c r="I104" s="3">
        <f t="shared" si="99"/>
        <v>82</v>
      </c>
      <c r="J104" s="58">
        <f t="shared" si="85"/>
        <v>7.0000000000000007E-2</v>
      </c>
      <c r="K104" s="152">
        <v>107747.7</v>
      </c>
      <c r="L104" s="102">
        <f t="shared" si="89"/>
        <v>14.4</v>
      </c>
      <c r="M104" s="58">
        <f t="shared" si="90"/>
        <v>-0.2</v>
      </c>
      <c r="N104" s="101">
        <v>23.3</v>
      </c>
      <c r="O104" s="59">
        <f t="shared" si="91"/>
        <v>322</v>
      </c>
      <c r="P104" s="58">
        <f t="shared" si="92"/>
        <v>0.76</v>
      </c>
      <c r="Q104" s="64">
        <f t="shared" si="93"/>
        <v>8.0000000000000016E-2</v>
      </c>
      <c r="R104" s="64">
        <f t="shared" si="94"/>
        <v>0.56000000000000005</v>
      </c>
      <c r="S104" s="26">
        <f t="shared" si="86"/>
        <v>1</v>
      </c>
      <c r="T104" s="26">
        <f t="shared" si="87"/>
        <v>10</v>
      </c>
      <c r="U104" s="23">
        <f t="shared" si="95"/>
        <v>0</v>
      </c>
      <c r="V104" s="19" t="str">
        <f t="shared" si="96"/>
        <v>АА</v>
      </c>
      <c r="W104" s="23">
        <f t="shared" si="97"/>
        <v>0</v>
      </c>
      <c r="X104" s="17">
        <f t="shared" si="98"/>
        <v>0</v>
      </c>
      <c r="Y104" s="1"/>
    </row>
    <row r="105" spans="2:26" ht="15" customHeight="1" outlineLevel="1" x14ac:dyDescent="0.2">
      <c r="B105" s="129">
        <v>5</v>
      </c>
      <c r="C105" s="134" t="s">
        <v>120</v>
      </c>
      <c r="D105" s="124">
        <v>17242.3</v>
      </c>
      <c r="E105" s="5">
        <v>17340.900000000001</v>
      </c>
      <c r="F105" s="13">
        <v>2880.2999999999993</v>
      </c>
      <c r="G105" s="10">
        <f t="shared" si="84"/>
        <v>1.01</v>
      </c>
      <c r="H105" s="58">
        <f t="shared" si="88"/>
        <v>1.0000000000000009E-2</v>
      </c>
      <c r="I105" s="3">
        <f t="shared" si="99"/>
        <v>61</v>
      </c>
      <c r="J105" s="58">
        <f t="shared" si="85"/>
        <v>0.31</v>
      </c>
      <c r="K105" s="152">
        <v>156294.5</v>
      </c>
      <c r="L105" s="102">
        <f t="shared" si="89"/>
        <v>9</v>
      </c>
      <c r="M105" s="58">
        <f t="shared" si="90"/>
        <v>0.25</v>
      </c>
      <c r="N105" s="101">
        <v>35.5</v>
      </c>
      <c r="O105" s="59">
        <f t="shared" si="91"/>
        <v>488</v>
      </c>
      <c r="P105" s="58">
        <f t="shared" si="92"/>
        <v>1.67</v>
      </c>
      <c r="Q105" s="64">
        <f t="shared" si="93"/>
        <v>0.32</v>
      </c>
      <c r="R105" s="64">
        <f t="shared" si="94"/>
        <v>1.92</v>
      </c>
      <c r="S105" s="26">
        <f t="shared" si="86"/>
        <v>1</v>
      </c>
      <c r="T105" s="26">
        <f t="shared" si="87"/>
        <v>10</v>
      </c>
      <c r="U105" s="23">
        <f t="shared" si="95"/>
        <v>0</v>
      </c>
      <c r="V105" s="19" t="str">
        <f t="shared" si="96"/>
        <v>АА</v>
      </c>
      <c r="W105" s="23">
        <f t="shared" si="97"/>
        <v>0</v>
      </c>
      <c r="X105" s="17">
        <f t="shared" si="98"/>
        <v>0</v>
      </c>
      <c r="Y105" s="1"/>
      <c r="Z105" s="139"/>
    </row>
    <row r="106" spans="2:26" ht="15" customHeight="1" outlineLevel="1" x14ac:dyDescent="0.2">
      <c r="B106" s="129">
        <v>6</v>
      </c>
      <c r="C106" s="134" t="s">
        <v>121</v>
      </c>
      <c r="D106" s="124">
        <v>6754.8</v>
      </c>
      <c r="E106" s="5">
        <v>6648</v>
      </c>
      <c r="F106" s="13">
        <v>1392.5</v>
      </c>
      <c r="G106" s="10">
        <f t="shared" si="84"/>
        <v>0.98</v>
      </c>
      <c r="H106" s="58">
        <f t="shared" si="88"/>
        <v>-2.0000000000000018E-2</v>
      </c>
      <c r="I106" s="3">
        <f t="shared" si="99"/>
        <v>76</v>
      </c>
      <c r="J106" s="58">
        <f t="shared" si="85"/>
        <v>0.14000000000000001</v>
      </c>
      <c r="K106" s="152">
        <v>96048.9</v>
      </c>
      <c r="L106" s="102">
        <f t="shared" si="89"/>
        <v>14.4</v>
      </c>
      <c r="M106" s="58">
        <f t="shared" si="90"/>
        <v>-0.2</v>
      </c>
      <c r="N106" s="101">
        <v>24.8</v>
      </c>
      <c r="O106" s="59">
        <f t="shared" si="91"/>
        <v>268</v>
      </c>
      <c r="P106" s="58">
        <f t="shared" si="92"/>
        <v>0.46</v>
      </c>
      <c r="Q106" s="64">
        <f t="shared" si="93"/>
        <v>0.12</v>
      </c>
      <c r="R106" s="64">
        <f t="shared" si="94"/>
        <v>0.26</v>
      </c>
      <c r="S106" s="26">
        <f t="shared" si="86"/>
        <v>1</v>
      </c>
      <c r="T106" s="26">
        <f t="shared" si="87"/>
        <v>10</v>
      </c>
      <c r="U106" s="23">
        <f t="shared" si="95"/>
        <v>0</v>
      </c>
      <c r="V106" s="19" t="str">
        <f t="shared" si="96"/>
        <v>АА</v>
      </c>
      <c r="W106" s="23">
        <f t="shared" si="97"/>
        <v>0</v>
      </c>
      <c r="X106" s="17">
        <f t="shared" si="98"/>
        <v>0</v>
      </c>
      <c r="Y106" s="1"/>
    </row>
    <row r="107" spans="2:26" ht="15" customHeight="1" outlineLevel="1" thickBot="1" x14ac:dyDescent="0.25">
      <c r="B107" s="135">
        <v>7</v>
      </c>
      <c r="C107" s="136" t="s">
        <v>122</v>
      </c>
      <c r="D107" s="124">
        <v>11006.3</v>
      </c>
      <c r="E107" s="5">
        <v>10493.9</v>
      </c>
      <c r="F107" s="13">
        <v>2195.1999999999989</v>
      </c>
      <c r="G107" s="10">
        <f t="shared" si="84"/>
        <v>0.95</v>
      </c>
      <c r="H107" s="58">
        <f t="shared" si="88"/>
        <v>-5.0000000000000044E-2</v>
      </c>
      <c r="I107" s="3">
        <f t="shared" si="99"/>
        <v>76</v>
      </c>
      <c r="J107" s="58">
        <f t="shared" si="85"/>
        <v>0.14000000000000001</v>
      </c>
      <c r="K107" s="152">
        <v>145565.5</v>
      </c>
      <c r="L107" s="102">
        <f t="shared" si="89"/>
        <v>13.9</v>
      </c>
      <c r="M107" s="58">
        <f t="shared" si="90"/>
        <v>-0.16</v>
      </c>
      <c r="N107" s="101">
        <v>38</v>
      </c>
      <c r="O107" s="59">
        <f t="shared" si="91"/>
        <v>276</v>
      </c>
      <c r="P107" s="58">
        <f t="shared" si="92"/>
        <v>0.51</v>
      </c>
      <c r="Q107" s="64">
        <f t="shared" si="93"/>
        <v>8.9999999999999969E-2</v>
      </c>
      <c r="R107" s="64">
        <f t="shared" si="94"/>
        <v>0.35</v>
      </c>
      <c r="S107" s="26">
        <f t="shared" si="86"/>
        <v>1</v>
      </c>
      <c r="T107" s="26">
        <f t="shared" si="87"/>
        <v>10</v>
      </c>
      <c r="U107" s="23">
        <f t="shared" si="95"/>
        <v>0</v>
      </c>
      <c r="V107" s="19" t="str">
        <f t="shared" si="96"/>
        <v>АА</v>
      </c>
      <c r="W107" s="23">
        <f t="shared" si="97"/>
        <v>0</v>
      </c>
      <c r="X107" s="17">
        <f t="shared" si="98"/>
        <v>0</v>
      </c>
      <c r="Y107" s="1"/>
    </row>
    <row r="108" spans="2:26" x14ac:dyDescent="0.25">
      <c r="I108" s="14"/>
    </row>
    <row r="109" spans="2:26" x14ac:dyDescent="0.25">
      <c r="I109" s="14"/>
      <c r="K109" s="137"/>
    </row>
    <row r="110" spans="2:26" x14ac:dyDescent="0.25">
      <c r="K110" s="137"/>
    </row>
    <row r="111" spans="2:26" hidden="1" x14ac:dyDescent="0.25">
      <c r="K111" s="137"/>
      <c r="R111" s="26">
        <f>IF(P111&gt;=$Q$36,1,2)</f>
        <v>1</v>
      </c>
      <c r="S111" s="26">
        <f>IF(Q111&gt;=$R$36,10,20)</f>
        <v>10</v>
      </c>
    </row>
    <row r="112" spans="2:26" hidden="1" outlineLevel="1" x14ac:dyDescent="0.25">
      <c r="C112" s="1" t="s">
        <v>101</v>
      </c>
      <c r="D112" s="138">
        <v>704579.13</v>
      </c>
      <c r="E112" s="138">
        <v>613258.62000000011</v>
      </c>
      <c r="F112" s="138">
        <v>279915.5</v>
      </c>
    </row>
    <row r="113" spans="3:6" hidden="1" outlineLevel="1" x14ac:dyDescent="0.25">
      <c r="C113" s="1" t="s">
        <v>102</v>
      </c>
      <c r="D113" s="138">
        <v>61639.070000000007</v>
      </c>
      <c r="E113" s="138">
        <v>56165.649999999994</v>
      </c>
      <c r="F113" s="138">
        <v>28613</v>
      </c>
    </row>
    <row r="114" spans="3:6" hidden="1" outlineLevel="1" x14ac:dyDescent="0.25">
      <c r="C114" s="1" t="s">
        <v>103</v>
      </c>
      <c r="D114" s="138">
        <v>169507.16999999998</v>
      </c>
      <c r="E114" s="138">
        <v>156934.25000000003</v>
      </c>
      <c r="F114" s="138">
        <v>52182</v>
      </c>
    </row>
    <row r="115" spans="3:6" hidden="1" outlineLevel="1" x14ac:dyDescent="0.25">
      <c r="C115" s="1" t="s">
        <v>104</v>
      </c>
      <c r="D115" s="138">
        <v>216861.09</v>
      </c>
      <c r="E115" s="138">
        <v>227583.90000000002</v>
      </c>
      <c r="F115" s="138">
        <v>46587.479999999996</v>
      </c>
    </row>
    <row r="116" spans="3:6" hidden="1" outlineLevel="1" x14ac:dyDescent="0.25">
      <c r="C116" s="1" t="s">
        <v>105</v>
      </c>
      <c r="D116" s="138">
        <v>55771.630000000005</v>
      </c>
      <c r="E116" s="138">
        <v>49449.74</v>
      </c>
      <c r="F116" s="138">
        <v>14684</v>
      </c>
    </row>
    <row r="117" spans="3:6" hidden="1" outlineLevel="1" x14ac:dyDescent="0.25">
      <c r="C117" s="1" t="s">
        <v>106</v>
      </c>
      <c r="D117" s="138">
        <v>28733.54</v>
      </c>
      <c r="E117" s="138">
        <v>25799.72</v>
      </c>
      <c r="F117" s="138">
        <v>11619</v>
      </c>
    </row>
    <row r="118" spans="3:6" hidden="1" outlineLevel="1" x14ac:dyDescent="0.25"/>
    <row r="119" spans="3:6" hidden="1" outlineLevel="1" x14ac:dyDescent="0.25">
      <c r="C119" s="1" t="s">
        <v>101</v>
      </c>
      <c r="D119" s="116" t="e">
        <f>#REF!</f>
        <v>#REF!</v>
      </c>
      <c r="E119" s="116" t="e">
        <f>#REF!</f>
        <v>#REF!</v>
      </c>
      <c r="F119" s="116" t="e">
        <f>#REF!</f>
        <v>#REF!</v>
      </c>
    </row>
    <row r="120" spans="3:6" hidden="1" outlineLevel="1" x14ac:dyDescent="0.25">
      <c r="C120" s="1" t="s">
        <v>102</v>
      </c>
      <c r="D120" s="116">
        <f>D37</f>
        <v>103814.8</v>
      </c>
      <c r="E120" s="116">
        <f>E37</f>
        <v>99163.200000000012</v>
      </c>
      <c r="F120" s="116">
        <f>F37</f>
        <v>41083.099999999991</v>
      </c>
    </row>
    <row r="121" spans="3:6" hidden="1" outlineLevel="1" x14ac:dyDescent="0.25">
      <c r="C121" s="1" t="s">
        <v>103</v>
      </c>
      <c r="D121" s="116">
        <f>D72</f>
        <v>205980.19999999998</v>
      </c>
      <c r="E121" s="116">
        <f>E72</f>
        <v>177196.6</v>
      </c>
      <c r="F121" s="116">
        <f>F72</f>
        <v>81189.3</v>
      </c>
    </row>
    <row r="122" spans="3:6" hidden="1" outlineLevel="1" x14ac:dyDescent="0.25">
      <c r="C122" s="1" t="s">
        <v>104</v>
      </c>
      <c r="D122" s="116">
        <f>D10</f>
        <v>261516.83597764937</v>
      </c>
      <c r="E122" s="116">
        <f>E10</f>
        <v>248668.2</v>
      </c>
      <c r="F122" s="116">
        <f>F10</f>
        <v>50035.4</v>
      </c>
    </row>
    <row r="123" spans="3:6" hidden="1" outlineLevel="1" x14ac:dyDescent="0.25">
      <c r="C123" s="1" t="s">
        <v>105</v>
      </c>
      <c r="D123" s="116">
        <f>D99</f>
        <v>68692.400000000009</v>
      </c>
      <c r="E123" s="116">
        <f t="shared" ref="E123:F123" si="100">E99</f>
        <v>65609</v>
      </c>
      <c r="F123" s="116">
        <f t="shared" si="100"/>
        <v>12896.099999999999</v>
      </c>
    </row>
    <row r="124" spans="3:6" hidden="1" outlineLevel="1" x14ac:dyDescent="0.25">
      <c r="C124" s="1" t="s">
        <v>106</v>
      </c>
      <c r="D124" s="116">
        <f>D64</f>
        <v>38462</v>
      </c>
      <c r="E124" s="116">
        <f>E64</f>
        <v>40095.4</v>
      </c>
      <c r="F124" s="116">
        <f>F64</f>
        <v>7073.2000000000007</v>
      </c>
    </row>
    <row r="125" spans="3:6" hidden="1" outlineLevel="1" x14ac:dyDescent="0.25"/>
    <row r="126" spans="3:6" hidden="1" outlineLevel="1" x14ac:dyDescent="0.25">
      <c r="C126" s="1" t="s">
        <v>101</v>
      </c>
      <c r="D126" s="117" t="e">
        <f>D112-D119</f>
        <v>#REF!</v>
      </c>
      <c r="E126" s="117" t="e">
        <f t="shared" ref="E126:F126" si="101">E112-E119</f>
        <v>#REF!</v>
      </c>
      <c r="F126" s="117" t="e">
        <f t="shared" si="101"/>
        <v>#REF!</v>
      </c>
    </row>
    <row r="127" spans="3:6" hidden="1" outlineLevel="1" x14ac:dyDescent="0.25">
      <c r="C127" s="1" t="s">
        <v>102</v>
      </c>
      <c r="D127" s="117">
        <f t="shared" ref="D127:F127" si="102">D113-D120</f>
        <v>-42175.729999999996</v>
      </c>
      <c r="E127" s="117">
        <f t="shared" si="102"/>
        <v>-42997.550000000017</v>
      </c>
      <c r="F127" s="117">
        <f t="shared" si="102"/>
        <v>-12470.099999999991</v>
      </c>
    </row>
    <row r="128" spans="3:6" hidden="1" outlineLevel="1" x14ac:dyDescent="0.25">
      <c r="C128" s="1" t="s">
        <v>103</v>
      </c>
      <c r="D128" s="117">
        <f t="shared" ref="D128:F128" si="103">D114-D121</f>
        <v>-36473.03</v>
      </c>
      <c r="E128" s="117">
        <f t="shared" si="103"/>
        <v>-20262.349999999977</v>
      </c>
      <c r="F128" s="117">
        <f t="shared" si="103"/>
        <v>-29007.300000000003</v>
      </c>
    </row>
    <row r="129" spans="3:11" hidden="1" outlineLevel="1" x14ac:dyDescent="0.25">
      <c r="C129" s="1" t="s">
        <v>104</v>
      </c>
      <c r="D129" s="117">
        <f t="shared" ref="D129:F129" si="104">D115-D122</f>
        <v>-44655.745977649378</v>
      </c>
      <c r="E129" s="117">
        <f t="shared" si="104"/>
        <v>-21084.299999999988</v>
      </c>
      <c r="F129" s="117">
        <f t="shared" si="104"/>
        <v>-3447.9200000000055</v>
      </c>
    </row>
    <row r="130" spans="3:11" hidden="1" outlineLevel="1" x14ac:dyDescent="0.25">
      <c r="C130" s="1" t="s">
        <v>105</v>
      </c>
      <c r="D130" s="117">
        <f>D116-D123</f>
        <v>-12920.770000000004</v>
      </c>
      <c r="E130" s="117">
        <f t="shared" ref="E130:F130" si="105">E116-E123</f>
        <v>-16159.260000000002</v>
      </c>
      <c r="F130" s="117">
        <f t="shared" si="105"/>
        <v>1787.9000000000015</v>
      </c>
    </row>
    <row r="131" spans="3:11" hidden="1" outlineLevel="1" x14ac:dyDescent="0.25">
      <c r="C131" s="1" t="s">
        <v>106</v>
      </c>
      <c r="D131" s="117">
        <f t="shared" ref="D131:F131" si="106">D117-D124</f>
        <v>-9728.4599999999991</v>
      </c>
      <c r="E131" s="117">
        <f t="shared" si="106"/>
        <v>-14295.68</v>
      </c>
      <c r="F131" s="117">
        <f t="shared" si="106"/>
        <v>4545.7999999999993</v>
      </c>
    </row>
    <row r="132" spans="3:11" collapsed="1" x14ac:dyDescent="0.25">
      <c r="K132" s="137"/>
    </row>
    <row r="133" spans="3:11" x14ac:dyDescent="0.25">
      <c r="K133" s="137"/>
    </row>
    <row r="134" spans="3:11" x14ac:dyDescent="0.25">
      <c r="K134" s="137"/>
    </row>
    <row r="135" spans="3:11" x14ac:dyDescent="0.25">
      <c r="K135" s="137"/>
    </row>
    <row r="136" spans="3:11" x14ac:dyDescent="0.25">
      <c r="K136" s="137"/>
    </row>
    <row r="137" spans="3:11" x14ac:dyDescent="0.25">
      <c r="K137" s="137"/>
    </row>
    <row r="138" spans="3:11" x14ac:dyDescent="0.25">
      <c r="K138" s="137"/>
    </row>
  </sheetData>
  <mergeCells count="9">
    <mergeCell ref="B2:X3"/>
    <mergeCell ref="B7:B9"/>
    <mergeCell ref="C7:C9"/>
    <mergeCell ref="U7:X7"/>
    <mergeCell ref="D9:X9"/>
    <mergeCell ref="G5:G6"/>
    <mergeCell ref="I5:I6"/>
    <mergeCell ref="L5:L6"/>
    <mergeCell ref="O5:O6"/>
  </mergeCells>
  <conditionalFormatting sqref="T39:T63">
    <cfRule type="colorScale" priority="235">
      <colorScale>
        <cfvo type="num" val="10"/>
        <cfvo type="num" val="20"/>
        <color theme="8"/>
        <color theme="7" tint="0.39997558519241921"/>
      </colorScale>
    </cfRule>
  </conditionalFormatting>
  <conditionalFormatting sqref="S39:T63">
    <cfRule type="colorScale" priority="236">
      <colorScale>
        <cfvo type="num" val="1"/>
        <cfvo type="num" val="2"/>
        <color theme="8"/>
        <color theme="7" tint="0.39997558519241921"/>
      </colorScale>
    </cfRule>
    <cfRule type="colorScale" priority="237">
      <colorScale>
        <cfvo type="num" val="&quot;$U$4&quot;"/>
        <cfvo type="num" val="&quot;0+$V$4&quot;"/>
        <color theme="8"/>
        <color theme="7" tint="0.39997558519241921"/>
      </colorScale>
    </cfRule>
  </conditionalFormatting>
  <conditionalFormatting sqref="X39:X63 V39:V63">
    <cfRule type="colorScale" priority="243">
      <colorScale>
        <cfvo type="formula" val="#REF!"/>
        <cfvo type="max"/>
        <color rgb="FF63BE7B"/>
        <color rgb="FFFCFCFF"/>
      </colorScale>
    </cfRule>
    <cfRule type="colorScale" priority="244">
      <colorScale>
        <cfvo type="min"/>
        <cfvo type="max"/>
        <color theme="0" tint="-0.499984740745262"/>
        <color rgb="FFFFEF9C"/>
      </colorScale>
    </cfRule>
    <cfRule type="colorScale" priority="245">
      <colorScale>
        <cfvo type="min"/>
        <cfvo type="max"/>
        <color theme="0" tint="-0.34998626667073579"/>
        <color rgb="FFFFEF9C"/>
      </colorScale>
    </cfRule>
    <cfRule type="colorScale" priority="246">
      <colorScale>
        <cfvo type="formula" val="$S$6"/>
        <cfvo type="formula" val="$T$6"/>
        <color rgb="FFFFEF9C"/>
        <color rgb="FF63BE7B"/>
      </colorScale>
    </cfRule>
    <cfRule type="colorScale" priority="247">
      <colorScale>
        <cfvo type="formula" val="$S$6"/>
        <cfvo type="max"/>
        <color rgb="FF00B050"/>
        <color rgb="FFFFEF9C"/>
      </colorScale>
    </cfRule>
    <cfRule type="colorScale" priority="248">
      <colorScale>
        <cfvo type="min"/>
        <cfvo type="max"/>
        <color rgb="FF63BE7B"/>
        <color rgb="FFFFEF9C"/>
      </colorScale>
    </cfRule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74:T98">
    <cfRule type="colorScale" priority="220">
      <colorScale>
        <cfvo type="num" val="10"/>
        <cfvo type="num" val="20"/>
        <color theme="8"/>
        <color theme="7" tint="0.39997558519241921"/>
      </colorScale>
    </cfRule>
  </conditionalFormatting>
  <conditionalFormatting sqref="S74:T98">
    <cfRule type="colorScale" priority="221">
      <colorScale>
        <cfvo type="num" val="1"/>
        <cfvo type="num" val="2"/>
        <color theme="8"/>
        <color theme="7" tint="0.39997558519241921"/>
      </colorScale>
    </cfRule>
    <cfRule type="colorScale" priority="222">
      <colorScale>
        <cfvo type="num" val="&quot;$U$4&quot;"/>
        <cfvo type="num" val="&quot;0+$V$4&quot;"/>
        <color theme="8"/>
        <color theme="7" tint="0.39997558519241921"/>
      </colorScale>
    </cfRule>
  </conditionalFormatting>
  <conditionalFormatting sqref="X74:X98 V74:V98">
    <cfRule type="colorScale" priority="228">
      <colorScale>
        <cfvo type="formula" val="#REF!"/>
        <cfvo type="max"/>
        <color rgb="FF63BE7B"/>
        <color rgb="FFFCFCFF"/>
      </colorScale>
    </cfRule>
    <cfRule type="colorScale" priority="229">
      <colorScale>
        <cfvo type="min"/>
        <cfvo type="max"/>
        <color theme="0" tint="-0.499984740745262"/>
        <color rgb="FFFFEF9C"/>
      </colorScale>
    </cfRule>
    <cfRule type="colorScale" priority="230">
      <colorScale>
        <cfvo type="min"/>
        <cfvo type="max"/>
        <color theme="0" tint="-0.34998626667073579"/>
        <color rgb="FFFFEF9C"/>
      </colorScale>
    </cfRule>
    <cfRule type="colorScale" priority="231">
      <colorScale>
        <cfvo type="formula" val="$S$6"/>
        <cfvo type="formula" val="$T$6"/>
        <color rgb="FFFFEF9C"/>
        <color rgb="FF63BE7B"/>
      </colorScale>
    </cfRule>
    <cfRule type="colorScale" priority="232">
      <colorScale>
        <cfvo type="formula" val="$S$6"/>
        <cfvo type="max"/>
        <color rgb="FF00B050"/>
        <color rgb="FFFFEF9C"/>
      </colorScale>
    </cfRule>
    <cfRule type="colorScale" priority="233">
      <colorScale>
        <cfvo type="min"/>
        <cfvo type="max"/>
        <color rgb="FF63BE7B"/>
        <color rgb="FFFFEF9C"/>
      </colorScale>
    </cfRule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T12 T21:T35 T13:T19 S13:S35">
    <cfRule type="colorScale" priority="128">
      <colorScale>
        <cfvo type="num" val="1"/>
        <cfvo type="num" val="2"/>
        <color theme="8"/>
        <color theme="7" tint="0.39997558519241921"/>
      </colorScale>
    </cfRule>
    <cfRule type="colorScale" priority="129">
      <colorScale>
        <cfvo type="num" val="&quot;$U$4&quot;"/>
        <cfvo type="num" val="&quot;0+$V$4&quot;"/>
        <color theme="8"/>
        <color theme="7" tint="0.39997558519241921"/>
      </colorScale>
    </cfRule>
  </conditionalFormatting>
  <conditionalFormatting sqref="T12:T19 T21:T35">
    <cfRule type="colorScale" priority="127">
      <colorScale>
        <cfvo type="num" val="10"/>
        <cfvo type="num" val="20"/>
        <color theme="8"/>
        <color theme="7" tint="0.39997558519241921"/>
      </colorScale>
    </cfRule>
  </conditionalFormatting>
  <conditionalFormatting sqref="X12:X35 V12:V35">
    <cfRule type="colorScale" priority="4251">
      <colorScale>
        <cfvo type="formula" val="#REF!"/>
        <cfvo type="max"/>
        <color rgb="FF63BE7B"/>
        <color rgb="FFFCFCFF"/>
      </colorScale>
    </cfRule>
    <cfRule type="colorScale" priority="4252">
      <colorScale>
        <cfvo type="min"/>
        <cfvo type="max"/>
        <color theme="0" tint="-0.499984740745262"/>
        <color rgb="FFFFEF9C"/>
      </colorScale>
    </cfRule>
    <cfRule type="colorScale" priority="4253">
      <colorScale>
        <cfvo type="min"/>
        <cfvo type="max"/>
        <color theme="0" tint="-0.34998626667073579"/>
        <color rgb="FFFFEF9C"/>
      </colorScale>
    </cfRule>
    <cfRule type="colorScale" priority="4254">
      <colorScale>
        <cfvo type="formula" val="$S$6"/>
        <cfvo type="formula" val="$T$6"/>
        <color rgb="FFFFEF9C"/>
        <color rgb="FF63BE7B"/>
      </colorScale>
    </cfRule>
    <cfRule type="colorScale" priority="4255">
      <colorScale>
        <cfvo type="formula" val="$S$6"/>
        <cfvo type="max"/>
        <color rgb="FF00B050"/>
        <color rgb="FFFFEF9C"/>
      </colorScale>
    </cfRule>
    <cfRule type="colorScale" priority="4256">
      <colorScale>
        <cfvo type="min"/>
        <cfvo type="max"/>
        <color rgb="FF63BE7B"/>
        <color rgb="FFFFEF9C"/>
      </colorScale>
    </cfRule>
    <cfRule type="colorScale" priority="4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66:T71">
    <cfRule type="colorScale" priority="113">
      <colorScale>
        <cfvo type="num" val="1"/>
        <cfvo type="num" val="2"/>
        <color theme="8"/>
        <color theme="7" tint="0.39997558519241921"/>
      </colorScale>
    </cfRule>
    <cfRule type="colorScale" priority="114">
      <colorScale>
        <cfvo type="num" val="&quot;$U$4&quot;"/>
        <cfvo type="num" val="&quot;0+$V$4&quot;"/>
        <color theme="8"/>
        <color theme="7" tint="0.39997558519241921"/>
      </colorScale>
    </cfRule>
  </conditionalFormatting>
  <conditionalFormatting sqref="T66:T71">
    <cfRule type="colorScale" priority="112">
      <colorScale>
        <cfvo type="num" val="10"/>
        <cfvo type="num" val="20"/>
        <color theme="8"/>
        <color theme="7" tint="0.39997558519241921"/>
      </colorScale>
    </cfRule>
  </conditionalFormatting>
  <conditionalFormatting sqref="S101:T107">
    <cfRule type="colorScale" priority="98">
      <colorScale>
        <cfvo type="num" val="1"/>
        <cfvo type="num" val="2"/>
        <color theme="8"/>
        <color theme="7" tint="0.39997558519241921"/>
      </colorScale>
    </cfRule>
    <cfRule type="colorScale" priority="99">
      <colorScale>
        <cfvo type="num" val="&quot;$U$4&quot;"/>
        <cfvo type="num" val="&quot;0+$V$4&quot;"/>
        <color theme="8"/>
        <color theme="7" tint="0.39997558519241921"/>
      </colorScale>
    </cfRule>
  </conditionalFormatting>
  <conditionalFormatting sqref="T101:T107">
    <cfRule type="colorScale" priority="97">
      <colorScale>
        <cfvo type="num" val="10"/>
        <cfvo type="num" val="20"/>
        <color theme="8"/>
        <color theme="7" tint="0.39997558519241921"/>
      </colorScale>
    </cfRule>
  </conditionalFormatting>
  <conditionalFormatting sqref="X66:X71 V66:V71">
    <cfRule type="colorScale" priority="4272">
      <colorScale>
        <cfvo type="formula" val="#REF!"/>
        <cfvo type="max"/>
        <color rgb="FF63BE7B"/>
        <color rgb="FFFCFCFF"/>
      </colorScale>
    </cfRule>
    <cfRule type="colorScale" priority="4273">
      <colorScale>
        <cfvo type="min"/>
        <cfvo type="max"/>
        <color theme="0" tint="-0.499984740745262"/>
        <color rgb="FFFFEF9C"/>
      </colorScale>
    </cfRule>
    <cfRule type="colorScale" priority="4274">
      <colorScale>
        <cfvo type="min"/>
        <cfvo type="max"/>
        <color theme="0" tint="-0.34998626667073579"/>
        <color rgb="FFFFEF9C"/>
      </colorScale>
    </cfRule>
    <cfRule type="colorScale" priority="4275">
      <colorScale>
        <cfvo type="formula" val="$S$6"/>
        <cfvo type="formula" val="$T$6"/>
        <color rgb="FFFFEF9C"/>
        <color rgb="FF63BE7B"/>
      </colorScale>
    </cfRule>
    <cfRule type="colorScale" priority="4276">
      <colorScale>
        <cfvo type="formula" val="$S$6"/>
        <cfvo type="max"/>
        <color rgb="FF00B050"/>
        <color rgb="FFFFEF9C"/>
      </colorScale>
    </cfRule>
    <cfRule type="colorScale" priority="4277">
      <colorScale>
        <cfvo type="min"/>
        <cfvo type="max"/>
        <color rgb="FF63BE7B"/>
        <color rgb="FFFFEF9C"/>
      </colorScale>
    </cfRule>
    <cfRule type="colorScale" priority="4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101:X107 V101:V107">
    <cfRule type="colorScale" priority="4279">
      <colorScale>
        <cfvo type="formula" val="#REF!"/>
        <cfvo type="max"/>
        <color rgb="FF63BE7B"/>
        <color rgb="FFFCFCFF"/>
      </colorScale>
    </cfRule>
    <cfRule type="colorScale" priority="4280">
      <colorScale>
        <cfvo type="min"/>
        <cfvo type="max"/>
        <color theme="0" tint="-0.499984740745262"/>
        <color rgb="FFFFEF9C"/>
      </colorScale>
    </cfRule>
    <cfRule type="colorScale" priority="4281">
      <colorScale>
        <cfvo type="min"/>
        <cfvo type="max"/>
        <color theme="0" tint="-0.34998626667073579"/>
        <color rgb="FFFFEF9C"/>
      </colorScale>
    </cfRule>
    <cfRule type="colorScale" priority="4282">
      <colorScale>
        <cfvo type="formula" val="$S$6"/>
        <cfvo type="formula" val="$T$6"/>
        <color rgb="FFFFEF9C"/>
        <color rgb="FF63BE7B"/>
      </colorScale>
    </cfRule>
    <cfRule type="colorScale" priority="4283">
      <colorScale>
        <cfvo type="formula" val="$S$6"/>
        <cfvo type="max"/>
        <color rgb="FF00B050"/>
        <color rgb="FFFFEF9C"/>
      </colorScale>
    </cfRule>
    <cfRule type="colorScale" priority="4284">
      <colorScale>
        <cfvo type="min"/>
        <cfvo type="max"/>
        <color rgb="FF63BE7B"/>
        <color rgb="FFFFEF9C"/>
      </colorScale>
    </cfRule>
    <cfRule type="colorScale" priority="4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0">
    <cfRule type="colorScale" priority="95">
      <colorScale>
        <cfvo type="num" val="1"/>
        <cfvo type="num" val="2"/>
        <color theme="8"/>
        <color theme="7" tint="0.39997558519241921"/>
      </colorScale>
    </cfRule>
    <cfRule type="colorScale" priority="96">
      <colorScale>
        <cfvo type="num" val="&quot;$U$4&quot;"/>
        <cfvo type="num" val="&quot;0+$V$4&quot;"/>
        <color theme="8"/>
        <color theme="7" tint="0.39997558519241921"/>
      </colorScale>
    </cfRule>
  </conditionalFormatting>
  <conditionalFormatting sqref="T20">
    <cfRule type="colorScale" priority="94">
      <colorScale>
        <cfvo type="num" val="10"/>
        <cfvo type="num" val="20"/>
        <color theme="8"/>
        <color theme="7" tint="0.39997558519241921"/>
      </colorScale>
    </cfRule>
  </conditionalFormatting>
  <conditionalFormatting sqref="R111:S111">
    <cfRule type="colorScale" priority="17">
      <colorScale>
        <cfvo type="num" val="1"/>
        <cfvo type="num" val="2"/>
        <color theme="8"/>
        <color theme="7" tint="0.39997558519241921"/>
      </colorScale>
    </cfRule>
    <cfRule type="colorScale" priority="18">
      <colorScale>
        <cfvo type="num" val="&quot;$U$4&quot;"/>
        <cfvo type="num" val="&quot;0+$V$4&quot;"/>
        <color theme="8"/>
        <color theme="7" tint="0.39997558519241921"/>
      </colorScale>
    </cfRule>
  </conditionalFormatting>
  <conditionalFormatting sqref="S111">
    <cfRule type="colorScale" priority="16">
      <colorScale>
        <cfvo type="num" val="10"/>
        <cfvo type="num" val="20"/>
        <color theme="8"/>
        <color theme="7" tint="0.39997558519241921"/>
      </colorScale>
    </cfRule>
  </conditionalFormatting>
  <pageMargins left="0.25" right="0.25" top="0.75" bottom="0.75" header="0.3" footer="0.3"/>
  <pageSetup paperSize="9" scale="52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2" operator="containsText" id="{5068E40C-4138-4BB2-AFA7-754DF6B9A718}">
            <xm:f>NOT(ISERROR(SEARCH($V$8,V39)))</xm:f>
            <xm:f>$V$8</xm:f>
            <x14:dxf>
              <fill>
                <patternFill>
                  <bgColor rgb="FF00B050"/>
                </patternFill>
              </fill>
            </x14:dxf>
          </x14:cfRule>
          <xm:sqref>V39:V63</xm:sqref>
        </x14:conditionalFormatting>
        <x14:conditionalFormatting xmlns:xm="http://schemas.microsoft.com/office/excel/2006/main">
          <x14:cfRule type="containsText" priority="241" operator="containsText" id="{20617468-1911-4F31-A8FF-8CF5A84715C9}">
            <xm:f>NOT(ISERROR(SEARCH($X$8,X39)))</xm:f>
            <xm:f>$X$8</xm:f>
            <x14:dxf>
              <fill>
                <patternFill>
                  <bgColor theme="9" tint="-0.24994659260841701"/>
                </patternFill>
              </fill>
            </x14:dxf>
          </x14:cfRule>
          <xm:sqref>X39:X63</xm:sqref>
        </x14:conditionalFormatting>
        <x14:conditionalFormatting xmlns:xm="http://schemas.microsoft.com/office/excel/2006/main">
          <x14:cfRule type="containsText" priority="240" operator="containsText" id="{CE60EFBF-4143-4A09-9AEC-7533C3D747CA}">
            <xm:f>NOT(ISERROR(SEARCH($W$8,W39)))</xm:f>
            <xm:f>$W$8</xm:f>
            <x14:dxf>
              <fill>
                <patternFill>
                  <bgColor rgb="FFFF0000"/>
                </patternFill>
              </fill>
            </x14:dxf>
          </x14:cfRule>
          <xm:sqref>W39:W63</xm:sqref>
        </x14:conditionalFormatting>
        <x14:conditionalFormatting xmlns:xm="http://schemas.microsoft.com/office/excel/2006/main">
          <x14:cfRule type="containsText" priority="238" operator="containsText" id="{0E43CBE9-EFD9-4BA2-9B6F-EB3277D8A7F2}">
            <xm:f>NOT(ISERROR(SEARCH($U$8,U39)))</xm:f>
            <xm:f>$U$8</xm:f>
            <x14:dxf>
              <fill>
                <patternFill>
                  <bgColor rgb="FFFFFF00"/>
                </patternFill>
              </fill>
            </x14:dxf>
          </x14:cfRule>
          <x14:cfRule type="containsText" priority="239" operator="containsText" id="{621AF399-6DFB-41E0-8C72-C170626A8755}">
            <xm:f>NOT(ISERROR(SEARCH($W$8,U39)))</xm:f>
            <xm:f>$W$8</xm:f>
            <x14:dxf>
              <fill>
                <patternFill>
                  <bgColor rgb="FFFF0000"/>
                </patternFill>
              </fill>
            </x14:dxf>
          </x14:cfRule>
          <xm:sqref>U39:U63</xm:sqref>
        </x14:conditionalFormatting>
        <x14:conditionalFormatting xmlns:xm="http://schemas.microsoft.com/office/excel/2006/main">
          <x14:cfRule type="containsText" priority="227" operator="containsText" id="{DD0436D0-D244-435F-AF64-DCBD71F1D574}">
            <xm:f>NOT(ISERROR(SEARCH($V$8,V74)))</xm:f>
            <xm:f>$V$8</xm:f>
            <x14:dxf>
              <fill>
                <patternFill>
                  <bgColor rgb="FF00B050"/>
                </patternFill>
              </fill>
            </x14:dxf>
          </x14:cfRule>
          <xm:sqref>V74:V98</xm:sqref>
        </x14:conditionalFormatting>
        <x14:conditionalFormatting xmlns:xm="http://schemas.microsoft.com/office/excel/2006/main">
          <x14:cfRule type="containsText" priority="226" operator="containsText" id="{73B89D0F-7EFB-44BE-80A1-BFEA48200DAC}">
            <xm:f>NOT(ISERROR(SEARCH($X$8,X74)))</xm:f>
            <xm:f>$X$8</xm:f>
            <x14:dxf>
              <fill>
                <patternFill>
                  <bgColor theme="9" tint="-0.24994659260841701"/>
                </patternFill>
              </fill>
            </x14:dxf>
          </x14:cfRule>
          <xm:sqref>X74:X98</xm:sqref>
        </x14:conditionalFormatting>
        <x14:conditionalFormatting xmlns:xm="http://schemas.microsoft.com/office/excel/2006/main">
          <x14:cfRule type="containsText" priority="225" operator="containsText" id="{16D05686-AD40-409A-A422-217C3BBB0259}">
            <xm:f>NOT(ISERROR(SEARCH($W$8,W74)))</xm:f>
            <xm:f>$W$8</xm:f>
            <x14:dxf>
              <fill>
                <patternFill>
                  <bgColor rgb="FFFF0000"/>
                </patternFill>
              </fill>
            </x14:dxf>
          </x14:cfRule>
          <xm:sqref>W74:W98</xm:sqref>
        </x14:conditionalFormatting>
        <x14:conditionalFormatting xmlns:xm="http://schemas.microsoft.com/office/excel/2006/main">
          <x14:cfRule type="containsText" priority="223" operator="containsText" id="{A63F409A-814F-4521-A564-7760CAB995F5}">
            <xm:f>NOT(ISERROR(SEARCH($U$8,U74)))</xm:f>
            <xm:f>$U$8</xm:f>
            <x14:dxf>
              <fill>
                <patternFill>
                  <bgColor rgb="FFFFFF00"/>
                </patternFill>
              </fill>
            </x14:dxf>
          </x14:cfRule>
          <x14:cfRule type="containsText" priority="224" operator="containsText" id="{36461A01-551F-42C0-B4C8-D724DBF58552}">
            <xm:f>NOT(ISERROR(SEARCH($W$8,U74)))</xm:f>
            <xm:f>$W$8</xm:f>
            <x14:dxf>
              <fill>
                <patternFill>
                  <bgColor rgb="FFFF0000"/>
                </patternFill>
              </fill>
            </x14:dxf>
          </x14:cfRule>
          <xm:sqref>U74:U98</xm:sqref>
        </x14:conditionalFormatting>
        <x14:conditionalFormatting xmlns:xm="http://schemas.microsoft.com/office/excel/2006/main">
          <x14:cfRule type="containsText" priority="134" operator="containsText" id="{002FF0DA-DD66-4DBB-A687-504B571DD4D2}">
            <xm:f>NOT(ISERROR(SEARCH($V$8,V12)))</xm:f>
            <xm:f>$V$8</xm:f>
            <x14:dxf>
              <fill>
                <patternFill>
                  <bgColor rgb="FF00B050"/>
                </patternFill>
              </fill>
            </x14:dxf>
          </x14:cfRule>
          <xm:sqref>V12:V35</xm:sqref>
        </x14:conditionalFormatting>
        <x14:conditionalFormatting xmlns:xm="http://schemas.microsoft.com/office/excel/2006/main">
          <x14:cfRule type="containsText" priority="133" operator="containsText" id="{5A756BF7-C235-425E-A702-D5F94329D132}">
            <xm:f>NOT(ISERROR(SEARCH($X$8,X12)))</xm:f>
            <xm:f>$X$8</xm:f>
            <x14:dxf>
              <fill>
                <patternFill>
                  <bgColor theme="9" tint="-0.24994659260841701"/>
                </patternFill>
              </fill>
            </x14:dxf>
          </x14:cfRule>
          <xm:sqref>X12:X35</xm:sqref>
        </x14:conditionalFormatting>
        <x14:conditionalFormatting xmlns:xm="http://schemas.microsoft.com/office/excel/2006/main">
          <x14:cfRule type="containsText" priority="132" operator="containsText" id="{7D6BA1EC-7619-4B2C-92D7-AF241A5AC797}">
            <xm:f>NOT(ISERROR(SEARCH($W$8,W12)))</xm:f>
            <xm:f>$W$8</xm:f>
            <x14:dxf>
              <fill>
                <patternFill>
                  <bgColor rgb="FFFF0000"/>
                </patternFill>
              </fill>
            </x14:dxf>
          </x14:cfRule>
          <xm:sqref>W12:W35</xm:sqref>
        </x14:conditionalFormatting>
        <x14:conditionalFormatting xmlns:xm="http://schemas.microsoft.com/office/excel/2006/main">
          <x14:cfRule type="containsText" priority="130" operator="containsText" id="{FB07CB67-9C69-4868-868D-52BE8A6FA3A7}">
            <xm:f>NOT(ISERROR(SEARCH($U$8,U12)))</xm:f>
            <xm:f>$U$8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31" operator="containsText" id="{13CAD761-E049-44B8-A918-DAC70FB00FDA}">
            <xm:f>NOT(ISERROR(SEARCH($W$8,U12)))</xm:f>
            <xm:f>$W$8</xm:f>
            <x14:dxf>
              <fill>
                <patternFill>
                  <bgColor rgb="FFFF0000"/>
                </patternFill>
              </fill>
            </x14:dxf>
          </x14:cfRule>
          <xm:sqref>U12:U35</xm:sqref>
        </x14:conditionalFormatting>
        <x14:conditionalFormatting xmlns:xm="http://schemas.microsoft.com/office/excel/2006/main">
          <x14:cfRule type="containsText" priority="119" operator="containsText" id="{BD9C9811-819F-419F-84EE-F0AB230C1B6B}">
            <xm:f>NOT(ISERROR(SEARCH($V$8,V66)))</xm:f>
            <xm:f>$V$8</xm:f>
            <x14:dxf>
              <fill>
                <patternFill>
                  <bgColor rgb="FF00B050"/>
                </patternFill>
              </fill>
            </x14:dxf>
          </x14:cfRule>
          <xm:sqref>V66:V71</xm:sqref>
        </x14:conditionalFormatting>
        <x14:conditionalFormatting xmlns:xm="http://schemas.microsoft.com/office/excel/2006/main">
          <x14:cfRule type="containsText" priority="118" operator="containsText" id="{409735C4-D322-40F4-8DEC-07B867ED2A7B}">
            <xm:f>NOT(ISERROR(SEARCH($X$8,X66)))</xm:f>
            <xm:f>$X$8</xm:f>
            <x14:dxf>
              <fill>
                <patternFill>
                  <bgColor theme="9" tint="-0.24994659260841701"/>
                </patternFill>
              </fill>
            </x14:dxf>
          </x14:cfRule>
          <xm:sqref>X66:X71</xm:sqref>
        </x14:conditionalFormatting>
        <x14:conditionalFormatting xmlns:xm="http://schemas.microsoft.com/office/excel/2006/main">
          <x14:cfRule type="containsText" priority="117" operator="containsText" id="{F75AE101-0964-483B-AA1D-1808CA73F93C}">
            <xm:f>NOT(ISERROR(SEARCH($W$8,W66)))</xm:f>
            <xm:f>$W$8</xm:f>
            <x14:dxf>
              <fill>
                <patternFill>
                  <bgColor rgb="FFFF0000"/>
                </patternFill>
              </fill>
            </x14:dxf>
          </x14:cfRule>
          <xm:sqref>W66:W71</xm:sqref>
        </x14:conditionalFormatting>
        <x14:conditionalFormatting xmlns:xm="http://schemas.microsoft.com/office/excel/2006/main">
          <x14:cfRule type="containsText" priority="115" operator="containsText" id="{97094F03-71F8-4996-B0C4-B356AA8A31C8}">
            <xm:f>NOT(ISERROR(SEARCH($U$8,U66)))</xm:f>
            <xm:f>$U$8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16" operator="containsText" id="{40B38A2F-B181-4C73-9104-577A1E12D322}">
            <xm:f>NOT(ISERROR(SEARCH($W$8,U66)))</xm:f>
            <xm:f>$W$8</xm:f>
            <x14:dxf>
              <fill>
                <patternFill>
                  <bgColor rgb="FFFF0000"/>
                </patternFill>
              </fill>
            </x14:dxf>
          </x14:cfRule>
          <xm:sqref>U66:U71</xm:sqref>
        </x14:conditionalFormatting>
        <x14:conditionalFormatting xmlns:xm="http://schemas.microsoft.com/office/excel/2006/main">
          <x14:cfRule type="containsText" priority="104" operator="containsText" id="{F50365B2-D207-4EE5-8CCA-72FFB10362C8}">
            <xm:f>NOT(ISERROR(SEARCH($V$8,V101)))</xm:f>
            <xm:f>$V$8</xm:f>
            <x14:dxf>
              <fill>
                <patternFill>
                  <bgColor rgb="FF00B050"/>
                </patternFill>
              </fill>
            </x14:dxf>
          </x14:cfRule>
          <xm:sqref>V101:V107</xm:sqref>
        </x14:conditionalFormatting>
        <x14:conditionalFormatting xmlns:xm="http://schemas.microsoft.com/office/excel/2006/main">
          <x14:cfRule type="containsText" priority="103" operator="containsText" id="{4284EA94-65C3-4B03-AE33-E835B534E516}">
            <xm:f>NOT(ISERROR(SEARCH($X$8,X101)))</xm:f>
            <xm:f>$X$8</xm:f>
            <x14:dxf>
              <fill>
                <patternFill>
                  <bgColor theme="9" tint="-0.24994659260841701"/>
                </patternFill>
              </fill>
            </x14:dxf>
          </x14:cfRule>
          <xm:sqref>X101:X107</xm:sqref>
        </x14:conditionalFormatting>
        <x14:conditionalFormatting xmlns:xm="http://schemas.microsoft.com/office/excel/2006/main">
          <x14:cfRule type="containsText" priority="102" operator="containsText" id="{0768BA6A-1860-48BC-83BC-E2BD51F68BBD}">
            <xm:f>NOT(ISERROR(SEARCH($W$8,W101)))</xm:f>
            <xm:f>$W$8</xm:f>
            <x14:dxf>
              <fill>
                <patternFill>
                  <bgColor rgb="FFFF0000"/>
                </patternFill>
              </fill>
            </x14:dxf>
          </x14:cfRule>
          <xm:sqref>W101:W107</xm:sqref>
        </x14:conditionalFormatting>
        <x14:conditionalFormatting xmlns:xm="http://schemas.microsoft.com/office/excel/2006/main">
          <x14:cfRule type="containsText" priority="100" operator="containsText" id="{F1D19942-D0E1-45B5-AF91-7F5FC7985E26}">
            <xm:f>NOT(ISERROR(SEARCH($U$8,U101)))</xm:f>
            <xm:f>$U$8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01" operator="containsText" id="{011AC4D2-3C23-48DF-8ABE-F8989A009845}">
            <xm:f>NOT(ISERROR(SEARCH($W$8,U101)))</xm:f>
            <xm:f>$W$8</xm:f>
            <x14:dxf>
              <fill>
                <patternFill>
                  <bgColor rgb="FFFF0000"/>
                </patternFill>
              </fill>
            </x14:dxf>
          </x14:cfRule>
          <xm:sqref>U101:U107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1:BJ138"/>
  <sheetViews>
    <sheetView showOutlineSymbols="0" view="pageBreakPreview" topLeftCell="A62" zoomScale="44" zoomScaleNormal="41" zoomScaleSheetLayoutView="44" workbookViewId="0">
      <selection activeCell="P1" sqref="P1:BL1048576"/>
    </sheetView>
  </sheetViews>
  <sheetFormatPr defaultRowHeight="15" outlineLevelCol="1" x14ac:dyDescent="0.25"/>
  <cols>
    <col min="1" max="1" width="1.140625" style="76" customWidth="1"/>
    <col min="2" max="2" width="4.7109375" style="76" customWidth="1"/>
    <col min="3" max="3" width="42.140625" style="144" customWidth="1"/>
    <col min="4" max="4" width="1.42578125" style="76" customWidth="1"/>
    <col min="5" max="5" width="13.5703125" style="77" customWidth="1"/>
    <col min="6" max="6" width="11" style="77" customWidth="1"/>
    <col min="7" max="7" width="12.5703125" style="77" customWidth="1"/>
    <col min="8" max="8" width="10" style="77" customWidth="1"/>
    <col min="9" max="9" width="13" style="77" customWidth="1"/>
    <col min="10" max="10" width="0.85546875" style="76" customWidth="1"/>
    <col min="11" max="14" width="6.5703125" style="81" customWidth="1" outlineLevel="1"/>
    <col min="15" max="15" width="2.85546875" customWidth="1"/>
    <col min="16" max="16" width="4.7109375" style="76" customWidth="1"/>
    <col min="17" max="17" width="5" style="76" customWidth="1"/>
    <col min="18" max="46" width="9.140625" style="76"/>
    <col min="47" max="47" width="7.85546875" style="76" customWidth="1"/>
    <col min="48" max="16384" width="9.140625" style="76"/>
  </cols>
  <sheetData>
    <row r="1" spans="1:62" x14ac:dyDescent="0.25">
      <c r="K1" s="96"/>
      <c r="L1" s="96"/>
      <c r="M1" s="96"/>
      <c r="N1" s="96"/>
      <c r="O1" s="77"/>
    </row>
    <row r="2" spans="1:62" ht="27" x14ac:dyDescent="0.25">
      <c r="B2" s="93" t="s">
        <v>1228</v>
      </c>
      <c r="C2" s="145"/>
      <c r="D2" s="84"/>
      <c r="E2" s="84"/>
      <c r="F2" s="84"/>
      <c r="G2" s="84"/>
      <c r="H2" s="84"/>
      <c r="I2" s="84"/>
      <c r="J2" s="84"/>
      <c r="K2" s="97"/>
      <c r="L2" s="97"/>
      <c r="M2" s="97"/>
      <c r="N2" s="97"/>
      <c r="O2" s="84"/>
      <c r="P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</row>
    <row r="3" spans="1:62" ht="22.5" x14ac:dyDescent="0.25">
      <c r="B3" s="82"/>
      <c r="C3" s="146"/>
      <c r="D3" s="82"/>
      <c r="E3" s="82"/>
      <c r="F3" s="82"/>
      <c r="G3" s="82"/>
      <c r="H3" s="82"/>
      <c r="I3" s="82"/>
      <c r="J3" s="82"/>
      <c r="K3" s="96"/>
      <c r="L3" s="96"/>
      <c r="M3" s="96"/>
      <c r="N3" s="96"/>
      <c r="O3" s="77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</row>
    <row r="4" spans="1:62" ht="25.5" x14ac:dyDescent="0.35">
      <c r="C4" s="147"/>
      <c r="E4" s="83"/>
      <c r="G4" s="83"/>
      <c r="H4" s="83"/>
      <c r="I4" s="83"/>
      <c r="K4" s="96"/>
      <c r="L4" s="96"/>
      <c r="M4" s="96"/>
      <c r="N4" s="96"/>
      <c r="O4" s="77"/>
      <c r="AC4" s="119"/>
    </row>
    <row r="5" spans="1:62" ht="51" x14ac:dyDescent="0.25">
      <c r="B5" s="78" t="s">
        <v>2</v>
      </c>
      <c r="C5" s="148" t="s">
        <v>0</v>
      </c>
      <c r="E5" s="18" t="s">
        <v>35</v>
      </c>
      <c r="F5" s="18" t="s">
        <v>34</v>
      </c>
      <c r="G5" s="18" t="s">
        <v>33</v>
      </c>
      <c r="H5" s="75" t="str">
        <f>'ЕФЕКТИВНІСТЬ 2019 рік'!R7</f>
        <v>ЕВ+П</v>
      </c>
      <c r="I5" s="75" t="s">
        <v>17</v>
      </c>
      <c r="K5" s="96"/>
      <c r="L5" s="96"/>
      <c r="M5" s="96"/>
      <c r="N5" s="96"/>
      <c r="O5" s="77"/>
      <c r="Q5" s="94" t="s">
        <v>36</v>
      </c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G5" s="94" t="s">
        <v>37</v>
      </c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W5" s="94" t="s">
        <v>107</v>
      </c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</row>
    <row r="6" spans="1:62" s="85" customFormat="1" ht="11.25" customHeight="1" x14ac:dyDescent="0.4">
      <c r="A6" s="87"/>
      <c r="B6" s="88"/>
      <c r="C6" s="149"/>
      <c r="D6" s="89"/>
      <c r="E6" s="90"/>
      <c r="F6" s="91"/>
      <c r="G6" s="91"/>
      <c r="H6" s="92"/>
      <c r="I6" s="92"/>
      <c r="K6" s="96"/>
      <c r="L6" s="96"/>
      <c r="M6" s="96"/>
      <c r="N6" s="96"/>
      <c r="O6" s="77"/>
    </row>
    <row r="7" spans="1:62" s="85" customFormat="1" ht="6.75" customHeight="1" x14ac:dyDescent="0.4">
      <c r="A7" s="87"/>
      <c r="B7" s="88"/>
      <c r="C7" s="149"/>
      <c r="D7" s="89"/>
      <c r="E7" s="90"/>
      <c r="F7" s="91"/>
      <c r="G7" s="91"/>
      <c r="H7" s="92"/>
      <c r="I7" s="92"/>
      <c r="K7" s="96"/>
      <c r="L7" s="96"/>
      <c r="M7" s="96"/>
      <c r="N7" s="96"/>
      <c r="O7"/>
    </row>
    <row r="8" spans="1:62" ht="30.75" x14ac:dyDescent="0.45">
      <c r="A8" s="86"/>
      <c r="B8" s="37" t="s">
        <v>38</v>
      </c>
      <c r="C8" s="150" t="s">
        <v>22</v>
      </c>
      <c r="E8" s="79">
        <f>SUM(E9:E32)</f>
        <v>2497786.4000000004</v>
      </c>
      <c r="F8" s="72">
        <f>SUM(F9:F32)</f>
        <v>248668.2</v>
      </c>
      <c r="G8" s="79">
        <f>SUM(G9:G32)</f>
        <v>591.4</v>
      </c>
      <c r="H8" s="74"/>
      <c r="I8" s="74"/>
      <c r="K8" s="98"/>
      <c r="L8" s="98"/>
      <c r="M8" s="98"/>
      <c r="N8" s="98"/>
    </row>
    <row r="9" spans="1:62" x14ac:dyDescent="0.25">
      <c r="B9" s="2">
        <v>1</v>
      </c>
      <c r="C9" s="143" t="str">
        <f>'ЕФЕКТИВНІСТЬ 2019 рік'!C12</f>
        <v>Вінницький апеляційний суд в апеляційному окрузі</v>
      </c>
      <c r="E9" s="141">
        <f>'ЕФЕКТИВНІСТЬ 2019 рік'!K12</f>
        <v>87985.2</v>
      </c>
      <c r="F9" s="142">
        <f>'ЕФЕКТИВНІСТЬ 2019 рік'!E12</f>
        <v>11132</v>
      </c>
      <c r="G9" s="141">
        <f>'ЕФЕКТИВНІСТЬ 2019 рік'!N12</f>
        <v>27.6</v>
      </c>
      <c r="H9" s="64">
        <f>'ЕФЕКТИВНІСТЬ 2019 рік'!R12</f>
        <v>1.54</v>
      </c>
      <c r="I9" s="64">
        <f>'ЕФЕКТИВНІСТЬ 2019 рік'!Q12</f>
        <v>0.95000000000000007</v>
      </c>
      <c r="K9" s="109">
        <f>'ЕФЕКТИВНІСТЬ 2019 рік'!U12</f>
        <v>0</v>
      </c>
      <c r="L9" s="112" t="str">
        <f>'ЕФЕКТИВНІСТЬ 2019 рік'!V12</f>
        <v>АА</v>
      </c>
      <c r="M9" s="109">
        <f>'ЕФЕКТИВНІСТЬ 2019 рік'!W12</f>
        <v>0</v>
      </c>
      <c r="N9" s="111">
        <f>'ЕФЕКТИВНІСТЬ 2019 рік'!X12</f>
        <v>0</v>
      </c>
    </row>
    <row r="10" spans="1:62" x14ac:dyDescent="0.25">
      <c r="B10" s="2">
        <v>2</v>
      </c>
      <c r="C10" s="143" t="str">
        <f>'ЕФЕКТИВНІСТЬ 2019 рік'!C13</f>
        <v>Волинський апеляційний суд в апеляційному окрузі</v>
      </c>
      <c r="E10" s="141">
        <f>'ЕФЕКТИВНІСТЬ 2019 рік'!K13</f>
        <v>60542.6</v>
      </c>
      <c r="F10" s="142">
        <f>'ЕФЕКТИВНІСТЬ 2019 рік'!E13</f>
        <v>4510</v>
      </c>
      <c r="G10" s="141">
        <f>'ЕФЕКТИВНІСТЬ 2019 рік'!N13</f>
        <v>13.8</v>
      </c>
      <c r="H10" s="64">
        <f>'ЕФЕКТИВНІСТЬ 2019 рік'!R13</f>
        <v>0.67</v>
      </c>
      <c r="I10" s="64">
        <f>'ЕФЕКТИВНІСТЬ 2019 рік'!Q13</f>
        <v>0.33999999999999997</v>
      </c>
      <c r="K10" s="109">
        <f>'ЕФЕКТИВНІСТЬ 2019 рік'!U13</f>
        <v>0</v>
      </c>
      <c r="L10" s="112" t="str">
        <f>'ЕФЕКТИВНІСТЬ 2019 рік'!V13</f>
        <v>АА</v>
      </c>
      <c r="M10" s="110">
        <f>'ЕФЕКТИВНІСТЬ 2019 рік'!W13</f>
        <v>0</v>
      </c>
      <c r="N10" s="111">
        <f>'ЕФЕКТИВНІСТЬ 2019 рік'!X13</f>
        <v>0</v>
      </c>
    </row>
    <row r="11" spans="1:62" x14ac:dyDescent="0.25">
      <c r="B11" s="2">
        <v>3</v>
      </c>
      <c r="C11" s="143" t="str">
        <f>'ЕФЕКТИВНІСТЬ 2019 рік'!C14</f>
        <v>Дніпровський апеляційний суд в апеляційному окрузі</v>
      </c>
      <c r="E11" s="141">
        <f>'ЕФЕКТИВНІСТЬ 2019 рік'!K14</f>
        <v>129987.3</v>
      </c>
      <c r="F11" s="142">
        <f>'ЕФЕКТИВНІСТЬ 2019 рік'!E14</f>
        <v>22228</v>
      </c>
      <c r="G11" s="141">
        <f>'ЕФЕКТИВНІСТЬ 2019 рік'!N14</f>
        <v>26.4</v>
      </c>
      <c r="H11" s="64">
        <f>'ЕФЕКТИВНІСТЬ 2019 рік'!R14</f>
        <v>4.12</v>
      </c>
      <c r="I11" s="64">
        <f>'ЕФЕКТИВНІСТЬ 2019 рік'!Q14</f>
        <v>-5.0000000000000017E-2</v>
      </c>
      <c r="K11" s="109">
        <f>'ЕФЕКТИВНІСТЬ 2019 рік'!U14</f>
        <v>0</v>
      </c>
      <c r="L11" s="112">
        <f>'ЕФЕКТИВНІСТЬ 2019 рік'!V14</f>
        <v>0</v>
      </c>
      <c r="M11" s="109">
        <f>'ЕФЕКТИВНІСТЬ 2019 рік'!W14</f>
        <v>0</v>
      </c>
      <c r="N11" s="111" t="str">
        <f>'ЕФЕКТИВНІСТЬ 2019 рік'!X14</f>
        <v>ВА</v>
      </c>
    </row>
    <row r="12" spans="1:62" x14ac:dyDescent="0.25">
      <c r="B12" s="2">
        <v>4</v>
      </c>
      <c r="C12" s="143" t="str">
        <f>'ЕФЕКТИВНІСТЬ 2019 рік'!C15</f>
        <v>Донецький апеляційний суд в апеляційному окрузі</v>
      </c>
      <c r="E12" s="141">
        <f>'ЕФЕКТИВНІСТЬ 2019 рік'!K15</f>
        <v>150222.79999999999</v>
      </c>
      <c r="F12" s="142">
        <f>'ЕФЕКТИВНІСТЬ 2019 рік'!E15</f>
        <v>10907</v>
      </c>
      <c r="G12" s="141">
        <f>'ЕФЕКТИВНІСТЬ 2019 рік'!N15</f>
        <v>46.1</v>
      </c>
      <c r="H12" s="64">
        <f>'ЕФЕКТИВНІСТЬ 2019 рік'!R15</f>
        <v>0.15</v>
      </c>
      <c r="I12" s="64">
        <f>'ЕФЕКТИВНІСТЬ 2019 рік'!Q15</f>
        <v>0.44</v>
      </c>
      <c r="K12" s="109">
        <f>'ЕФЕКТИВНІСТЬ 2019 рік'!U15</f>
        <v>0</v>
      </c>
      <c r="L12" s="112" t="str">
        <f>'ЕФЕКТИВНІСТЬ 2019 рік'!V15</f>
        <v>АА</v>
      </c>
      <c r="M12" s="110">
        <f>'ЕФЕКТИВНІСТЬ 2019 рік'!W15</f>
        <v>0</v>
      </c>
      <c r="N12" s="111">
        <f>'ЕФЕКТИВНІСТЬ 2019 рік'!X15</f>
        <v>0</v>
      </c>
    </row>
    <row r="13" spans="1:62" ht="28.5" customHeight="1" x14ac:dyDescent="0.25">
      <c r="B13" s="2">
        <v>5</v>
      </c>
      <c r="C13" s="143" t="str">
        <f>'ЕФЕКТИВНІСТЬ 2019 рік'!C16</f>
        <v>Житомирський апеляційний суд в апеляційному окрузі</v>
      </c>
      <c r="E13" s="141">
        <f>'ЕФЕКТИВНІСТЬ 2019 рік'!K16</f>
        <v>82017.3</v>
      </c>
      <c r="F13" s="142">
        <f>'ЕФЕКТИВНІСТЬ 2019 рік'!E16</f>
        <v>8190</v>
      </c>
      <c r="G13" s="141">
        <f>'ЕФЕКТИВНІСТЬ 2019 рік'!N16</f>
        <v>18</v>
      </c>
      <c r="H13" s="64">
        <f>'ЕФЕКТИВНІСТЬ 2019 рік'!R16</f>
        <v>1.66</v>
      </c>
      <c r="I13" s="64">
        <f>'ЕФЕКТИВНІСТЬ 2019 рік'!Q16</f>
        <v>0.47</v>
      </c>
      <c r="K13" s="109">
        <f>'ЕФЕКТИВНІСТЬ 2019 рік'!U16</f>
        <v>0</v>
      </c>
      <c r="L13" s="112" t="str">
        <f>'ЕФЕКТИВНІСТЬ 2019 рік'!V16</f>
        <v>АА</v>
      </c>
      <c r="M13" s="110">
        <f>'ЕФЕКТИВНІСТЬ 2019 рік'!W16</f>
        <v>0</v>
      </c>
      <c r="N13" s="111">
        <f>'ЕФЕКТИВНІСТЬ 2019 рік'!X16</f>
        <v>0</v>
      </c>
    </row>
    <row r="14" spans="1:62" x14ac:dyDescent="0.25">
      <c r="B14" s="2">
        <v>6</v>
      </c>
      <c r="C14" s="143" t="str">
        <f>'ЕФЕКТИВНІСТЬ 2019 рік'!C17</f>
        <v>Закарпатський апеляційний суд в апеляційному окрузі</v>
      </c>
      <c r="E14" s="141">
        <f>'ЕФЕКТИВНІСТЬ 2019 рік'!K17</f>
        <v>54697.5</v>
      </c>
      <c r="F14" s="142">
        <f>'ЕФЕКТИВНІСТЬ 2019 рік'!E17</f>
        <v>4506</v>
      </c>
      <c r="G14" s="141">
        <f>'ЕФЕКТИВНІСТЬ 2019 рік'!N17</f>
        <v>11.3</v>
      </c>
      <c r="H14" s="64">
        <f>'ЕФЕКТИВНІСТЬ 2019 рік'!R17</f>
        <v>1.17</v>
      </c>
      <c r="I14" s="64">
        <f>'ЕФЕКТИВНІСТЬ 2019 рік'!Q17</f>
        <v>-1.6800000000000002</v>
      </c>
      <c r="K14" s="109">
        <f>'ЕФЕКТИВНІСТЬ 2019 рік'!U17</f>
        <v>0</v>
      </c>
      <c r="L14" s="112">
        <f>'ЕФЕКТИВНІСТЬ 2019 рік'!V17</f>
        <v>0</v>
      </c>
      <c r="M14" s="110">
        <f>'ЕФЕКТИВНІСТЬ 2019 рік'!W17</f>
        <v>0</v>
      </c>
      <c r="N14" s="111" t="str">
        <f>'ЕФЕКТИВНІСТЬ 2019 рік'!X17</f>
        <v>ВА</v>
      </c>
    </row>
    <row r="15" spans="1:62" x14ac:dyDescent="0.25">
      <c r="B15" s="2">
        <v>7</v>
      </c>
      <c r="C15" s="143" t="str">
        <f>'ЕФЕКТИВНІСТЬ 2019 рік'!C18</f>
        <v>Запорізький апеляційний суд в апеляційному окрузі</v>
      </c>
      <c r="E15" s="141">
        <f>'ЕФЕКТИВНІСТЬ 2019 рік'!K18</f>
        <v>82790.8</v>
      </c>
      <c r="F15" s="142">
        <f>'ЕФЕКТИВНІСТЬ 2019 рік'!E18</f>
        <v>12506</v>
      </c>
      <c r="G15" s="141">
        <f>'ЕФЕКТИВНІСТЬ 2019 рік'!N18</f>
        <v>17.3</v>
      </c>
      <c r="H15" s="64">
        <f>'ЕФЕКТИВНІСТЬ 2019 рік'!R18</f>
        <v>3.4000000000000004</v>
      </c>
      <c r="I15" s="64">
        <f>'ЕФЕКТИВНІСТЬ 2019 рік'!Q18</f>
        <v>0.26000000000000006</v>
      </c>
      <c r="K15" s="109">
        <f>'ЕФЕКТИВНІСТЬ 2019 рік'!U18</f>
        <v>0</v>
      </c>
      <c r="L15" s="112" t="str">
        <f>'ЕФЕКТИВНІСТЬ 2019 рік'!V18</f>
        <v>АА</v>
      </c>
      <c r="M15" s="110">
        <f>'ЕФЕКТИВНІСТЬ 2019 рік'!W18</f>
        <v>0</v>
      </c>
      <c r="N15" s="111">
        <f>'ЕФЕКТИВНІСТЬ 2019 рік'!X18</f>
        <v>0</v>
      </c>
    </row>
    <row r="16" spans="1:62" ht="24" x14ac:dyDescent="0.25">
      <c r="B16" s="2">
        <v>8</v>
      </c>
      <c r="C16" s="143" t="str">
        <f>'ЕФЕКТИВНІСТЬ 2019 рік'!C19</f>
        <v>Івано-Франківський апеляційний суд в апеляційному окрузі</v>
      </c>
      <c r="E16" s="141">
        <f>'ЕФЕКТИВНІСТЬ 2019 рік'!K19</f>
        <v>67814.899999999994</v>
      </c>
      <c r="F16" s="142">
        <f>'ЕФЕКТИВНІСТЬ 2019 рік'!E19</f>
        <v>5263</v>
      </c>
      <c r="G16" s="141">
        <f>'ЕФЕКТИВНІСТЬ 2019 рік'!N19</f>
        <v>16.5</v>
      </c>
      <c r="H16" s="64">
        <f>'ЕФЕКТИВНІСТЬ 2019 рік'!R19</f>
        <v>0.66</v>
      </c>
      <c r="I16" s="64">
        <f>'ЕФЕКТИВНІСТЬ 2019 рік'!Q19</f>
        <v>0.45999999999999996</v>
      </c>
      <c r="K16" s="109">
        <f>'ЕФЕКТИВНІСТЬ 2019 рік'!U19</f>
        <v>0</v>
      </c>
      <c r="L16" s="112" t="str">
        <f>'ЕФЕКТИВНІСТЬ 2019 рік'!V19</f>
        <v>АА</v>
      </c>
      <c r="M16" s="110">
        <f>'ЕФЕКТИВНІСТЬ 2019 рік'!W19</f>
        <v>0</v>
      </c>
      <c r="N16" s="111">
        <f>'ЕФЕКТИВНІСТЬ 2019 рік'!X19</f>
        <v>0</v>
      </c>
    </row>
    <row r="17" spans="2:14" s="76" customFormat="1" ht="24" x14ac:dyDescent="0.25">
      <c r="B17" s="2">
        <v>9</v>
      </c>
      <c r="C17" s="143" t="str">
        <f>'ЕФЕКТИВНІСТЬ 2019 рік'!C20</f>
        <v>Кропивницький апеляційний суд в апеляційному окрузі</v>
      </c>
      <c r="E17" s="141">
        <f>'ЕФЕКТИВНІСТЬ 2019 рік'!K20</f>
        <v>78355.7</v>
      </c>
      <c r="F17" s="142">
        <f>'ЕФЕКТИВНІСТЬ 2019 рік'!E20</f>
        <v>7961</v>
      </c>
      <c r="G17" s="141">
        <f>'ЕФЕКТИВНІСТЬ 2019 рік'!N20</f>
        <v>22</v>
      </c>
      <c r="H17" s="64">
        <f>'ЕФЕКТИВНІСТЬ 2019 рік'!R20</f>
        <v>1.1599999999999999</v>
      </c>
      <c r="I17" s="64">
        <f>'ЕФЕКТИВНІСТЬ 2019 рік'!Q20</f>
        <v>0.53</v>
      </c>
      <c r="K17" s="109">
        <f>'ЕФЕКТИВНІСТЬ 2019 рік'!U20</f>
        <v>0</v>
      </c>
      <c r="L17" s="112" t="str">
        <f>'ЕФЕКТИВНІСТЬ 2019 рік'!V20</f>
        <v>АА</v>
      </c>
      <c r="M17" s="110">
        <f>'ЕФЕКТИВНІСТЬ 2019 рік'!W20</f>
        <v>0</v>
      </c>
      <c r="N17" s="111">
        <f>'ЕФЕКТИВНІСТЬ 2019 рік'!X20</f>
        <v>0</v>
      </c>
    </row>
    <row r="18" spans="2:14" s="76" customFormat="1" x14ac:dyDescent="0.25">
      <c r="B18" s="2">
        <v>10</v>
      </c>
      <c r="C18" s="143" t="str">
        <f>'ЕФЕКТИВНІСТЬ 2019 рік'!C21</f>
        <v>Луганський апеляційний суд в апеляційному окрузі</v>
      </c>
      <c r="E18" s="141">
        <f>'ЕФЕКТИВНІСТЬ 2019 рік'!K21</f>
        <v>63633.1</v>
      </c>
      <c r="F18" s="142">
        <f>'ЕФЕКТИВНІСТЬ 2019 рік'!E21</f>
        <v>3674</v>
      </c>
      <c r="G18" s="141">
        <f>'ЕФЕКТИВНІСТЬ 2019 рік'!N21</f>
        <v>18.2</v>
      </c>
      <c r="H18" s="64">
        <f>'ЕФЕКТИВНІСТЬ 2019 рік'!R21</f>
        <v>-0.33999999999999997</v>
      </c>
      <c r="I18" s="64">
        <f>'ЕФЕКТИВНІСТЬ 2019 рік'!Q21</f>
        <v>0.3</v>
      </c>
      <c r="K18" s="109" t="str">
        <f>'ЕФЕКТИВНІСТЬ 2019 рік'!U21</f>
        <v>АВ</v>
      </c>
      <c r="L18" s="112">
        <f>'ЕФЕКТИВНІСТЬ 2019 рік'!V21</f>
        <v>0</v>
      </c>
      <c r="M18" s="110">
        <f>'ЕФЕКТИВНІСТЬ 2019 рік'!W21</f>
        <v>0</v>
      </c>
      <c r="N18" s="111">
        <f>'ЕФЕКТИВНІСТЬ 2019 рік'!X21</f>
        <v>0</v>
      </c>
    </row>
    <row r="19" spans="2:14" s="76" customFormat="1" x14ac:dyDescent="0.25">
      <c r="B19" s="2">
        <v>11</v>
      </c>
      <c r="C19" s="143" t="str">
        <f>'ЕФЕКТИВНІСТЬ 2019 рік'!C22</f>
        <v>Львівський апеляційний суд в апеляційному окрузі</v>
      </c>
      <c r="E19" s="141">
        <f>'ЕФЕКТИВНІСТЬ 2019 рік'!K22</f>
        <v>111077.5</v>
      </c>
      <c r="F19" s="142">
        <f>'ЕФЕКТИВНІСТЬ 2019 рік'!E22</f>
        <v>12911</v>
      </c>
      <c r="G19" s="141">
        <f>'ЕФЕКТИВНІСТЬ 2019 рік'!N22</f>
        <v>27</v>
      </c>
      <c r="H19" s="64">
        <f>'ЕФЕКТИВНІСТЬ 2019 рік'!R22</f>
        <v>1.8900000000000001</v>
      </c>
      <c r="I19" s="64">
        <f>'ЕФЕКТИВНІСТЬ 2019 рік'!Q22</f>
        <v>-0.53</v>
      </c>
      <c r="K19" s="109">
        <f>'ЕФЕКТИВНІСТЬ 2019 рік'!U22</f>
        <v>0</v>
      </c>
      <c r="L19" s="112">
        <f>'ЕФЕКТИВНІСТЬ 2019 рік'!V22</f>
        <v>0</v>
      </c>
      <c r="M19" s="110">
        <f>'ЕФЕКТИВНІСТЬ 2019 рік'!W22</f>
        <v>0</v>
      </c>
      <c r="N19" s="111" t="str">
        <f>'ЕФЕКТИВНІСТЬ 2019 рік'!X22</f>
        <v>ВА</v>
      </c>
    </row>
    <row r="20" spans="2:14" s="76" customFormat="1" ht="24" x14ac:dyDescent="0.25">
      <c r="B20" s="2">
        <v>12</v>
      </c>
      <c r="C20" s="143" t="str">
        <f>'ЕФЕКТИВНІСТЬ 2019 рік'!C23</f>
        <v>Миколаївський апеляційний суд в апеляційному окрузі</v>
      </c>
      <c r="E20" s="141">
        <f>'ЕФЕКТИВНІСТЬ 2019 рік'!K23</f>
        <v>91282.3</v>
      </c>
      <c r="F20" s="142">
        <f>'ЕФЕКТИВНІСТЬ 2019 рік'!E23</f>
        <v>8024</v>
      </c>
      <c r="G20" s="141">
        <f>'ЕФЕКТИВНІСТЬ 2019 рік'!N23</f>
        <v>24</v>
      </c>
      <c r="H20" s="64">
        <f>'ЕФЕКТИВНІСТЬ 2019 рік'!R23</f>
        <v>0.88</v>
      </c>
      <c r="I20" s="64">
        <f>'ЕФЕКТИВНІСТЬ 2019 рік'!Q23</f>
        <v>0.44999999999999996</v>
      </c>
      <c r="K20" s="109">
        <f>'ЕФЕКТИВНІСТЬ 2019 рік'!U23</f>
        <v>0</v>
      </c>
      <c r="L20" s="112" t="str">
        <f>'ЕФЕКТИВНІСТЬ 2019 рік'!V23</f>
        <v>АА</v>
      </c>
      <c r="M20" s="110">
        <f>'ЕФЕКТИВНІСТЬ 2019 рік'!W23</f>
        <v>0</v>
      </c>
      <c r="N20" s="111">
        <f>'ЕФЕКТИВНІСТЬ 2019 рік'!X23</f>
        <v>0</v>
      </c>
    </row>
    <row r="21" spans="2:14" s="76" customFormat="1" x14ac:dyDescent="0.25">
      <c r="B21" s="2">
        <v>13</v>
      </c>
      <c r="C21" s="143" t="str">
        <f>'ЕФЕКТИВНІСТЬ 2019 рік'!C24</f>
        <v>Одеський апеляційний суд в апеляційному окрузі</v>
      </c>
      <c r="E21" s="141">
        <f>'ЕФЕКТИВНІСТЬ 2019 рік'!K24</f>
        <v>118394.6</v>
      </c>
      <c r="F21" s="142">
        <f>'ЕФЕКТИВНІСТЬ 2019 рік'!E24</f>
        <v>14541</v>
      </c>
      <c r="G21" s="141">
        <f>'ЕФЕКТИВНІСТЬ 2019 рік'!N24</f>
        <v>24</v>
      </c>
      <c r="H21" s="64">
        <f>'ЕФЕКТИВНІСТЬ 2019 рік'!R24</f>
        <v>2.64</v>
      </c>
      <c r="I21" s="64">
        <f>'ЕФЕКТИВНІСТЬ 2019 рік'!Q24</f>
        <v>-1.85</v>
      </c>
      <c r="K21" s="109">
        <f>'ЕФЕКТИВНІСТЬ 2019 рік'!U24</f>
        <v>0</v>
      </c>
      <c r="L21" s="112">
        <f>'ЕФЕКТИВНІСТЬ 2019 рік'!V24</f>
        <v>0</v>
      </c>
      <c r="M21" s="110">
        <f>'ЕФЕКТИВНІСТЬ 2019 рік'!W24</f>
        <v>0</v>
      </c>
      <c r="N21" s="111" t="str">
        <f>'ЕФЕКТИВНІСТЬ 2019 рік'!X24</f>
        <v>ВА</v>
      </c>
    </row>
    <row r="22" spans="2:14" s="76" customFormat="1" x14ac:dyDescent="0.25">
      <c r="B22" s="2">
        <v>14</v>
      </c>
      <c r="C22" s="143" t="str">
        <f>'ЕФЕКТИВНІСТЬ 2019 рік'!C25</f>
        <v>Полтавський апеляційний суд в апеляційному окрузі</v>
      </c>
      <c r="E22" s="141">
        <f>'ЕФЕКТИВНІСТЬ 2019 рік'!K25</f>
        <v>101374.1</v>
      </c>
      <c r="F22" s="142">
        <f>'ЕФЕКТИВНІСТЬ 2019 рік'!E25</f>
        <v>8759</v>
      </c>
      <c r="G22" s="141">
        <f>'ЕФЕКТИВНІСТЬ 2019 рік'!N25</f>
        <v>28.4</v>
      </c>
      <c r="H22" s="64">
        <f>'ЕФЕКТИВНІСТЬ 2019 рік'!R25</f>
        <v>0.71000000000000008</v>
      </c>
      <c r="I22" s="64">
        <f>'ЕФЕКТИВНІСТЬ 2019 рік'!Q25</f>
        <v>0.19</v>
      </c>
      <c r="K22" s="109">
        <f>'ЕФЕКТИВНІСТЬ 2019 рік'!U25</f>
        <v>0</v>
      </c>
      <c r="L22" s="112" t="str">
        <f>'ЕФЕКТИВНІСТЬ 2019 рік'!V25</f>
        <v>АА</v>
      </c>
      <c r="M22" s="110">
        <f>'ЕФЕКТИВНІСТЬ 2019 рік'!W25</f>
        <v>0</v>
      </c>
      <c r="N22" s="111">
        <f>'ЕФЕКТИВНІСТЬ 2019 рік'!X25</f>
        <v>0</v>
      </c>
    </row>
    <row r="23" spans="2:14" s="76" customFormat="1" x14ac:dyDescent="0.25">
      <c r="B23" s="2">
        <v>15</v>
      </c>
      <c r="C23" s="143" t="str">
        <f>'ЕФЕКТИВНІСТЬ 2019 рік'!C26</f>
        <v>Рівненський апеляційний суд в апеляційному окрузі</v>
      </c>
      <c r="E23" s="141">
        <f>'ЕФЕКТИВНІСТЬ 2019 рік'!K26</f>
        <v>53735</v>
      </c>
      <c r="F23" s="142">
        <f>'ЕФЕКТИВНІСТЬ 2019 рік'!E26</f>
        <v>5054</v>
      </c>
      <c r="G23" s="141">
        <f>'ЕФЕКТИВНІСТЬ 2019 рік'!N26</f>
        <v>12.9</v>
      </c>
      <c r="H23" s="64">
        <f>'ЕФЕКТИВНІСТЬ 2019 рік'!R26</f>
        <v>1.2599999999999998</v>
      </c>
      <c r="I23" s="64">
        <f>'ЕФЕКТИВНІСТЬ 2019 рік'!Q26</f>
        <v>0.24</v>
      </c>
      <c r="K23" s="109">
        <f>'ЕФЕКТИВНІСТЬ 2019 рік'!U26</f>
        <v>0</v>
      </c>
      <c r="L23" s="112" t="str">
        <f>'ЕФЕКТИВНІСТЬ 2019 рік'!V26</f>
        <v>АА</v>
      </c>
      <c r="M23" s="110">
        <f>'ЕФЕКТИВНІСТЬ 2019 рік'!W26</f>
        <v>0</v>
      </c>
      <c r="N23" s="111">
        <f>'ЕФЕКТИВНІСТЬ 2019 рік'!X26</f>
        <v>0</v>
      </c>
    </row>
    <row r="24" spans="2:14" s="76" customFormat="1" x14ac:dyDescent="0.25">
      <c r="B24" s="2">
        <v>16</v>
      </c>
      <c r="C24" s="143" t="str">
        <f>'ЕФЕКТИВНІСТЬ 2019 рік'!C27</f>
        <v>Сумський апеляційний суд в апеляційному окрузі</v>
      </c>
      <c r="E24" s="141">
        <f>'ЕФЕКТИВНІСТЬ 2019 рік'!K27</f>
        <v>52734.8</v>
      </c>
      <c r="F24" s="142">
        <f>'ЕФЕКТИВНІСТЬ 2019 рік'!E27</f>
        <v>8148</v>
      </c>
      <c r="G24" s="141">
        <f>'ЕФЕКТИВНІСТЬ 2019 рік'!N27</f>
        <v>11.6</v>
      </c>
      <c r="H24" s="64">
        <f>'ЕФЕКТИВНІСТЬ 2019 рік'!R27</f>
        <v>3.3</v>
      </c>
      <c r="I24" s="64">
        <f>'ЕФЕКТИВНІСТЬ 2019 рік'!Q27</f>
        <v>0.56000000000000005</v>
      </c>
      <c r="K24" s="109">
        <f>'ЕФЕКТИВНІСТЬ 2019 рік'!U27</f>
        <v>0</v>
      </c>
      <c r="L24" s="112" t="str">
        <f>'ЕФЕКТИВНІСТЬ 2019 рік'!V27</f>
        <v>АА</v>
      </c>
      <c r="M24" s="110">
        <f>'ЕФЕКТИВНІСТЬ 2019 рік'!W27</f>
        <v>0</v>
      </c>
      <c r="N24" s="111">
        <f>'ЕФЕКТИВНІСТЬ 2019 рік'!X27</f>
        <v>0</v>
      </c>
    </row>
    <row r="25" spans="2:14" s="76" customFormat="1" ht="24" x14ac:dyDescent="0.25">
      <c r="B25" s="2">
        <v>17</v>
      </c>
      <c r="C25" s="143" t="str">
        <f>'ЕФЕКТИВНІСТЬ 2019 рік'!C28</f>
        <v>Тернопільський апеляційний суд в апеляційному окрузі</v>
      </c>
      <c r="E25" s="141">
        <f>'ЕФЕКТИВНІСТЬ 2019 рік'!K28</f>
        <v>64967.6</v>
      </c>
      <c r="F25" s="142">
        <f>'ЕФЕКТИВНІСТЬ 2019 рік'!E28</f>
        <v>4553</v>
      </c>
      <c r="G25" s="141">
        <f>'ЕФЕКТИВНІСТЬ 2019 рік'!N28</f>
        <v>19</v>
      </c>
      <c r="H25" s="64">
        <f>'ЕФЕКТИВНІСТЬ 2019 рік'!R28</f>
        <v>0.12</v>
      </c>
      <c r="I25" s="64">
        <f>'ЕФЕКТИВНІСТЬ 2019 рік'!Q28</f>
        <v>0.54</v>
      </c>
      <c r="K25" s="109">
        <f>'ЕФЕКТИВНІСТЬ 2019 рік'!U28</f>
        <v>0</v>
      </c>
      <c r="L25" s="112" t="str">
        <f>'ЕФЕКТИВНІСТЬ 2019 рік'!V28</f>
        <v>АА</v>
      </c>
      <c r="M25" s="110">
        <f>'ЕФЕКТИВНІСТЬ 2019 рік'!W28</f>
        <v>0</v>
      </c>
      <c r="N25" s="111">
        <f>'ЕФЕКТИВНІСТЬ 2019 рік'!X28</f>
        <v>0</v>
      </c>
    </row>
    <row r="26" spans="2:14" s="76" customFormat="1" x14ac:dyDescent="0.25">
      <c r="B26" s="2">
        <v>18</v>
      </c>
      <c r="C26" s="143" t="str">
        <f>'ЕФЕКТИВНІСТЬ 2019 рік'!C29</f>
        <v>Харківський апеляційний суд в апеляційному окрузі</v>
      </c>
      <c r="E26" s="141">
        <f>'ЕФЕКТИВНІСТЬ 2019 рік'!K29</f>
        <v>150894.6</v>
      </c>
      <c r="F26" s="142">
        <f>'ЕФЕКТИВНІСТЬ 2019 рік'!E29</f>
        <v>18290</v>
      </c>
      <c r="G26" s="141">
        <f>'ЕФЕКТИВНІСТЬ 2019 рік'!N29</f>
        <v>24.8</v>
      </c>
      <c r="H26" s="64">
        <f>'ЕФЕКТИВНІСТЬ 2019 рік'!R29</f>
        <v>3.34</v>
      </c>
      <c r="I26" s="64">
        <f>'ЕФЕКТИВНІСТЬ 2019 рік'!Q29</f>
        <v>-0.55000000000000004</v>
      </c>
      <c r="K26" s="109">
        <f>'ЕФЕКТИВНІСТЬ 2019 рік'!U29</f>
        <v>0</v>
      </c>
      <c r="L26" s="112">
        <f>'ЕФЕКТИВНІСТЬ 2019 рік'!V29</f>
        <v>0</v>
      </c>
      <c r="M26" s="110">
        <f>'ЕФЕКТИВНІСТЬ 2019 рік'!W29</f>
        <v>0</v>
      </c>
      <c r="N26" s="111" t="str">
        <f>'ЕФЕКТИВНІСТЬ 2019 рік'!X29</f>
        <v>ВА</v>
      </c>
    </row>
    <row r="27" spans="2:14" s="76" customFormat="1" x14ac:dyDescent="0.25">
      <c r="B27" s="2">
        <v>19</v>
      </c>
      <c r="C27" s="143" t="str">
        <f>'ЕФЕКТИВНІСТЬ 2019 рік'!C30</f>
        <v>Херсонський апеляційний суд в апеляційному окрузі</v>
      </c>
      <c r="E27" s="141">
        <f>'ЕФЕКТИВНІСТЬ 2019 рік'!K30</f>
        <v>88504.4</v>
      </c>
      <c r="F27" s="142">
        <f>'ЕФЕКТИВНІСТЬ 2019 рік'!E30</f>
        <v>6633</v>
      </c>
      <c r="G27" s="141">
        <f>'ЕФЕКТИВНІСТЬ 2019 рік'!N30</f>
        <v>24.3</v>
      </c>
      <c r="H27" s="64">
        <f>'ЕФЕКТИВНІСТЬ 2019 рік'!R30</f>
        <v>0.38</v>
      </c>
      <c r="I27" s="64">
        <f>'ЕФЕКТИВНІСТЬ 2019 рік'!Q30</f>
        <v>0.41</v>
      </c>
      <c r="K27" s="109">
        <f>'ЕФЕКТИВНІСТЬ 2019 рік'!U30</f>
        <v>0</v>
      </c>
      <c r="L27" s="112" t="str">
        <f>'ЕФЕКТИВНІСТЬ 2019 рік'!V30</f>
        <v>АА</v>
      </c>
      <c r="M27" s="110">
        <f>'ЕФЕКТИВНІСТЬ 2019 рік'!W30</f>
        <v>0</v>
      </c>
      <c r="N27" s="111">
        <f>'ЕФЕКТИВНІСТЬ 2019 рік'!X30</f>
        <v>0</v>
      </c>
    </row>
    <row r="28" spans="2:14" s="76" customFormat="1" x14ac:dyDescent="0.25">
      <c r="B28" s="2">
        <v>20</v>
      </c>
      <c r="C28" s="143" t="str">
        <f>'ЕФЕКТИВНІСТЬ 2019 рік'!C31</f>
        <v>Хмельницький апеляційний суд в апеляційному окрузі</v>
      </c>
      <c r="E28" s="141">
        <f>'ЕФЕКТИВНІСТЬ 2019 рік'!K31</f>
        <v>78149.2</v>
      </c>
      <c r="F28" s="142">
        <f>'ЕФЕКТИВНІСТЬ 2019 рік'!E31</f>
        <v>7826</v>
      </c>
      <c r="G28" s="141">
        <f>'ЕФЕКТИВНІСТЬ 2019 рік'!N31</f>
        <v>18</v>
      </c>
      <c r="H28" s="64">
        <f>'ЕФЕКТИВНІСТЬ 2019 рік'!R31</f>
        <v>1.5499999999999998</v>
      </c>
      <c r="I28" s="64">
        <f>'ЕФЕКТИВНІСТЬ 2019 рік'!Q31</f>
        <v>0.42</v>
      </c>
      <c r="K28" s="109">
        <f>'ЕФЕКТИВНІСТЬ 2019 рік'!U31</f>
        <v>0</v>
      </c>
      <c r="L28" s="112" t="str">
        <f>'ЕФЕКТИВНІСТЬ 2019 рік'!V31</f>
        <v>АА</v>
      </c>
      <c r="M28" s="110">
        <f>'ЕФЕКТИВНІСТЬ 2019 рік'!W31</f>
        <v>0</v>
      </c>
      <c r="N28" s="111">
        <f>'ЕФЕКТИВНІСТЬ 2019 рік'!X31</f>
        <v>0</v>
      </c>
    </row>
    <row r="29" spans="2:14" s="76" customFormat="1" x14ac:dyDescent="0.25">
      <c r="B29" s="2">
        <v>21</v>
      </c>
      <c r="C29" s="143" t="str">
        <f>'ЕФЕКТИВНІСТЬ 2019 рік'!C32</f>
        <v>Черкаський апеляційний суд в апеляційному окрузі</v>
      </c>
      <c r="E29" s="141">
        <f>'ЕФЕКТИВНІСТЬ 2019 рік'!K32</f>
        <v>79085.899999999994</v>
      </c>
      <c r="F29" s="142">
        <f>'ЕФЕКТИВНІСТЬ 2019 рік'!E32</f>
        <v>4880</v>
      </c>
      <c r="G29" s="141">
        <f>'ЕФЕКТИВНІСТЬ 2019 рік'!N32</f>
        <v>16</v>
      </c>
      <c r="H29" s="64">
        <f>'ЕФЕКТИВНІСТЬ 2019 рік'!R32</f>
        <v>0.32000000000000006</v>
      </c>
      <c r="I29" s="64">
        <f>'ЕФЕКТИВНІСТЬ 2019 рік'!Q32</f>
        <v>-0.11000000000000006</v>
      </c>
      <c r="K29" s="109">
        <f>'ЕФЕКТИВНІСТЬ 2019 рік'!U32</f>
        <v>0</v>
      </c>
      <c r="L29" s="112">
        <f>'ЕФЕКТИВНІСТЬ 2019 рік'!V32</f>
        <v>0</v>
      </c>
      <c r="M29" s="110">
        <f>'ЕФЕКТИВНІСТЬ 2019 рік'!W32</f>
        <v>0</v>
      </c>
      <c r="N29" s="111" t="str">
        <f>'ЕФЕКТИВНІСТЬ 2019 рік'!X32</f>
        <v>ВА</v>
      </c>
    </row>
    <row r="30" spans="2:14" s="76" customFormat="1" x14ac:dyDescent="0.25">
      <c r="B30" s="2">
        <v>22</v>
      </c>
      <c r="C30" s="143" t="str">
        <f>'ЕФЕКТИВНІСТЬ 2019 рік'!C33</f>
        <v>Чернівецький апеляційний суд в апеляційному окрузі</v>
      </c>
      <c r="E30" s="141">
        <f>'ЕФЕКТИВНІСТЬ 2019 рік'!K33</f>
        <v>74479.100000000006</v>
      </c>
      <c r="F30" s="142">
        <f>'ЕФЕКТИВНІСТЬ 2019 рік'!E33</f>
        <v>3814</v>
      </c>
      <c r="G30" s="141">
        <f>'ЕФЕКТИВНІСТЬ 2019 рік'!N33</f>
        <v>17.899999999999999</v>
      </c>
      <c r="H30" s="64">
        <f>'ЕФЕКТИВНІСТЬ 2019 рік'!R33</f>
        <v>-0.47</v>
      </c>
      <c r="I30" s="64">
        <f>'ЕФЕКТИВНІСТЬ 2019 рік'!Q33</f>
        <v>0.17000000000000004</v>
      </c>
      <c r="K30" s="109" t="str">
        <f>'ЕФЕКТИВНІСТЬ 2019 рік'!U33</f>
        <v>АВ</v>
      </c>
      <c r="L30" s="112">
        <f>'ЕФЕКТИВНІСТЬ 2019 рік'!V33</f>
        <v>0</v>
      </c>
      <c r="M30" s="110">
        <f>'ЕФЕКТИВНІСТЬ 2019 рік'!W33</f>
        <v>0</v>
      </c>
      <c r="N30" s="111">
        <f>'ЕФЕКТИВНІСТЬ 2019 рік'!X33</f>
        <v>0</v>
      </c>
    </row>
    <row r="31" spans="2:14" s="76" customFormat="1" x14ac:dyDescent="0.25">
      <c r="B31" s="2">
        <v>23</v>
      </c>
      <c r="C31" s="143" t="str">
        <f>'ЕФЕКТИВНІСТЬ 2019 рік'!C34</f>
        <v>Чернігівський апеляційний суд в апеляційному окрузі</v>
      </c>
      <c r="E31" s="141">
        <f>'ЕФЕКТИВНІСТЬ 2019 рік'!K34</f>
        <v>80629.2</v>
      </c>
      <c r="F31" s="142">
        <f>'ЕФЕКТИВНІСТЬ 2019 рік'!E34</f>
        <v>5868</v>
      </c>
      <c r="G31" s="141">
        <f>'ЕФЕКТИВНІСТЬ 2019 рік'!N34</f>
        <v>20</v>
      </c>
      <c r="H31" s="64">
        <f>'ЕФЕКТИВНІСТЬ 2019 рік'!R34</f>
        <v>0.45999999999999996</v>
      </c>
      <c r="I31" s="64">
        <f>'ЕФЕКТИВНІСТЬ 2019 рік'!Q34</f>
        <v>0.49</v>
      </c>
      <c r="K31" s="109">
        <f>'ЕФЕКТИВНІСТЬ 2019 рік'!U34</f>
        <v>0</v>
      </c>
      <c r="L31" s="112" t="str">
        <f>'ЕФЕКТИВНІСТЬ 2019 рік'!V34</f>
        <v>АА</v>
      </c>
      <c r="M31" s="110">
        <f>'ЕФЕКТИВНІСТЬ 2019 рік'!W34</f>
        <v>0</v>
      </c>
      <c r="N31" s="111">
        <f>'ЕФЕКТИВНІСТЬ 2019 рік'!X34</f>
        <v>0</v>
      </c>
    </row>
    <row r="32" spans="2:14" s="76" customFormat="1" x14ac:dyDescent="0.25">
      <c r="B32" s="2">
        <v>24</v>
      </c>
      <c r="C32" s="143" t="str">
        <f>'ЕФЕКТИВНІСТЬ 2019 рік'!C35</f>
        <v>Київський апеляційний суд в апеляційному окрузі</v>
      </c>
      <c r="E32" s="141">
        <f>'ЕФЕКТИВНІСТЬ 2019 рік'!K35</f>
        <v>494430.9</v>
      </c>
      <c r="F32" s="142">
        <f>'ЕФЕКТИВНІСТЬ 2019 рік'!E35</f>
        <v>48490.2</v>
      </c>
      <c r="G32" s="141">
        <f>'ЕФЕКТИВНІСТЬ 2019 рік'!N35</f>
        <v>106.3</v>
      </c>
      <c r="H32" s="64">
        <f>'ЕФЕКТИВНІСТЬ 2019 рік'!R35</f>
        <v>1.64</v>
      </c>
      <c r="I32" s="64">
        <f>'ЕФЕКТИВНІСТЬ 2019 рік'!Q35</f>
        <v>0.68</v>
      </c>
      <c r="K32" s="109">
        <f>'ЕФЕКТИВНІСТЬ 2019 рік'!U35</f>
        <v>0</v>
      </c>
      <c r="L32" s="112" t="str">
        <f>'ЕФЕКТИВНІСТЬ 2019 рік'!V35</f>
        <v>АА</v>
      </c>
      <c r="M32" s="110">
        <f>'ЕФЕКТИВНІСТЬ 2019 рік'!W35</f>
        <v>0</v>
      </c>
      <c r="N32" s="111">
        <f>'ЕФЕКТИВНІСТЬ 2019 рік'!X35</f>
        <v>0</v>
      </c>
    </row>
    <row r="33" spans="2:14" x14ac:dyDescent="0.25">
      <c r="E33" s="76"/>
      <c r="F33" s="76"/>
      <c r="G33" s="76"/>
      <c r="H33" s="76"/>
      <c r="I33" s="76"/>
      <c r="K33" s="76"/>
      <c r="L33" s="76"/>
      <c r="M33" s="76"/>
      <c r="N33" s="113"/>
    </row>
    <row r="34" spans="2:14" x14ac:dyDescent="0.25">
      <c r="E34" s="76"/>
      <c r="F34" s="76"/>
      <c r="G34" s="76"/>
      <c r="H34" s="76"/>
      <c r="I34" s="76"/>
      <c r="K34" s="76"/>
      <c r="L34" s="76"/>
      <c r="M34" s="76"/>
      <c r="N34" s="113"/>
    </row>
    <row r="35" spans="2:14" x14ac:dyDescent="0.25">
      <c r="B35" s="38" t="s">
        <v>42</v>
      </c>
      <c r="C35" s="150" t="s">
        <v>3</v>
      </c>
      <c r="E35" s="114">
        <f>SUM(E36:E60)</f>
        <v>1128940.2</v>
      </c>
      <c r="F35" s="114">
        <f t="shared" ref="F35:G35" si="0">SUM(F36:F60)</f>
        <v>99163.200000000012</v>
      </c>
      <c r="G35" s="114">
        <f t="shared" si="0"/>
        <v>489.20400000000001</v>
      </c>
      <c r="H35" s="38"/>
      <c r="I35" s="38"/>
      <c r="K35" s="38"/>
      <c r="L35" s="38"/>
      <c r="M35" s="38"/>
      <c r="N35" s="38"/>
    </row>
    <row r="36" spans="2:14" x14ac:dyDescent="0.25">
      <c r="B36" s="2">
        <v>1</v>
      </c>
      <c r="C36" s="143" t="str">
        <f>'ЕФЕКТИВНІСТЬ 2019 рік'!C39</f>
        <v>Господарський суд Вінницької області</v>
      </c>
      <c r="E36" s="141">
        <f>'ЕФЕКТИВНІСТЬ 2019 рік'!K39</f>
        <v>24341.8</v>
      </c>
      <c r="F36" s="141">
        <f>'ЕФЕКТИВНІСТЬ 2019 рік'!E39</f>
        <v>2436.1</v>
      </c>
      <c r="G36" s="141">
        <f>'ЕФЕКТИВНІСТЬ 2019 рік'!N39</f>
        <v>9.3559999999999999</v>
      </c>
      <c r="H36" s="64">
        <f>'ЕФЕКТИВНІСТЬ 2019 рік'!R39</f>
        <v>0.59</v>
      </c>
      <c r="I36" s="64">
        <f>'ЕФЕКТИВНІСТЬ 2019 рік'!Q39</f>
        <v>-0.16000000000000003</v>
      </c>
      <c r="K36" s="109">
        <f>'ЕФЕКТИВНІСТЬ 2019 рік'!U39</f>
        <v>0</v>
      </c>
      <c r="L36" s="112">
        <f>'ЕФЕКТИВНІСТЬ 2019 рік'!V39</f>
        <v>0</v>
      </c>
      <c r="M36" s="110">
        <f>'ЕФЕКТИВНІСТЬ 2019 рік'!W39</f>
        <v>0</v>
      </c>
      <c r="N36" s="111" t="str">
        <f>'ЕФЕКТИВНІСТЬ 2019 рік'!X39</f>
        <v>ВА</v>
      </c>
    </row>
    <row r="37" spans="2:14" x14ac:dyDescent="0.25">
      <c r="B37" s="2">
        <v>2</v>
      </c>
      <c r="C37" s="143" t="str">
        <f>'ЕФЕКТИВНІСТЬ 2019 рік'!C40</f>
        <v>Господарський суд Волинської області</v>
      </c>
      <c r="E37" s="141">
        <f>'ЕФЕКТИВНІСТЬ 2019 рік'!K40</f>
        <v>24807.599999999999</v>
      </c>
      <c r="F37" s="141">
        <f>'ЕФЕКТИВНІСТЬ 2019 рік'!E40</f>
        <v>1284.2</v>
      </c>
      <c r="G37" s="141">
        <f>'ЕФЕКТИВНІСТЬ 2019 рік'!N40</f>
        <v>9</v>
      </c>
      <c r="H37" s="64">
        <f>'ЕФЕКТИВНІСТЬ 2019 рік'!R40</f>
        <v>-0.83</v>
      </c>
      <c r="I37" s="64">
        <f>'ЕФЕКТИВНІСТЬ 2019 рік'!Q40</f>
        <v>-0.45999999999999996</v>
      </c>
      <c r="K37" s="109">
        <f>'ЕФЕКТИВНІСТЬ 2019 рік'!U40</f>
        <v>0</v>
      </c>
      <c r="L37" s="112">
        <f>'ЕФЕКТИВНІСТЬ 2019 рік'!V40</f>
        <v>0</v>
      </c>
      <c r="M37" s="110" t="str">
        <f>'ЕФЕКТИВНІСТЬ 2019 рік'!W40</f>
        <v>ВВ</v>
      </c>
      <c r="N37" s="111">
        <f>'ЕФЕКТИВНІСТЬ 2019 рік'!X40</f>
        <v>0</v>
      </c>
    </row>
    <row r="38" spans="2:14" x14ac:dyDescent="0.25">
      <c r="B38" s="2">
        <v>3</v>
      </c>
      <c r="C38" s="143" t="str">
        <f>'ЕФЕКТИВНІСТЬ 2019 рік'!C41</f>
        <v>Господарський суд Дніпропетровської області</v>
      </c>
      <c r="E38" s="141">
        <f>'ЕФЕКТИВНІСТЬ 2019 рік'!K41</f>
        <v>86057.4</v>
      </c>
      <c r="F38" s="141">
        <f>'ЕФЕКТИВНІСТЬ 2019 рік'!E41</f>
        <v>9076.6</v>
      </c>
      <c r="G38" s="141">
        <f>'ЕФЕКТИВНІСТЬ 2019 рік'!N41</f>
        <v>34.408000000000001</v>
      </c>
      <c r="H38" s="64">
        <f>'ЕФЕКТИВНІСТЬ 2019 рік'!R41</f>
        <v>0.65</v>
      </c>
      <c r="I38" s="64">
        <f>'ЕФЕКТИВНІСТЬ 2019 рік'!Q41</f>
        <v>-0.86</v>
      </c>
      <c r="K38" s="109">
        <f>'ЕФЕКТИВНІСТЬ 2019 рік'!U41</f>
        <v>0</v>
      </c>
      <c r="L38" s="112">
        <f>'ЕФЕКТИВНІСТЬ 2019 рік'!V41</f>
        <v>0</v>
      </c>
      <c r="M38" s="110">
        <f>'ЕФЕКТИВНІСТЬ 2019 рік'!W41</f>
        <v>0</v>
      </c>
      <c r="N38" s="111" t="str">
        <f>'ЕФЕКТИВНІСТЬ 2019 рік'!X41</f>
        <v>ВА</v>
      </c>
    </row>
    <row r="39" spans="2:14" x14ac:dyDescent="0.25">
      <c r="B39" s="2">
        <v>4</v>
      </c>
      <c r="C39" s="143" t="str">
        <f>'ЕФЕКТИВНІСТЬ 2019 рік'!C42</f>
        <v>Господарський суд Донецької області</v>
      </c>
      <c r="E39" s="141">
        <f>'ЕФЕКТИВНІСТЬ 2019 рік'!K42</f>
        <v>51776.5</v>
      </c>
      <c r="F39" s="141">
        <f>'ЕФЕКТИВНІСТЬ 2019 рік'!E42</f>
        <v>3792.1</v>
      </c>
      <c r="G39" s="141">
        <f>'ЕФЕКТИВНІСТЬ 2019 рік'!N42</f>
        <v>26.283999999999999</v>
      </c>
      <c r="H39" s="64">
        <f>'ЕФЕКТИВНІСТЬ 2019 рік'!R42</f>
        <v>-0.35</v>
      </c>
      <c r="I39" s="64">
        <f>'ЕФЕКТИВНІСТЬ 2019 рік'!Q42</f>
        <v>-1.33</v>
      </c>
      <c r="K39" s="109">
        <f>'ЕФЕКТИВНІСТЬ 2019 рік'!U42</f>
        <v>0</v>
      </c>
      <c r="L39" s="112">
        <f>'ЕФЕКТИВНІСТЬ 2019 рік'!V42</f>
        <v>0</v>
      </c>
      <c r="M39" s="110" t="str">
        <f>'ЕФЕКТИВНІСТЬ 2019 рік'!W42</f>
        <v>ВВ</v>
      </c>
      <c r="N39" s="111">
        <f>'ЕФЕКТИВНІСТЬ 2019 рік'!X42</f>
        <v>0</v>
      </c>
    </row>
    <row r="40" spans="2:14" x14ac:dyDescent="0.25">
      <c r="B40" s="2">
        <v>5</v>
      </c>
      <c r="C40" s="143" t="str">
        <f>'ЕФЕКТИВНІСТЬ 2019 рік'!C43</f>
        <v>Господарський суд Житомирської області</v>
      </c>
      <c r="E40" s="141">
        <f>'ЕФЕКТИВНІСТЬ 2019 рік'!K43</f>
        <v>37280.300000000003</v>
      </c>
      <c r="F40" s="141">
        <f>'ЕФЕКТИВНІСТЬ 2019 рік'!E43</f>
        <v>2958.5</v>
      </c>
      <c r="G40" s="141">
        <f>'ЕФЕКТИВНІСТЬ 2019 рік'!N43</f>
        <v>17</v>
      </c>
      <c r="H40" s="64">
        <f>'ЕФЕКТИВНІСТЬ 2019 рік'!R43</f>
        <v>-0.1</v>
      </c>
      <c r="I40" s="64">
        <f>'ЕФЕКТИВНІСТЬ 2019 рік'!Q43</f>
        <v>-6.0000000000000026E-2</v>
      </c>
      <c r="K40" s="109">
        <f>'ЕФЕКТИВНІСТЬ 2019 рік'!U43</f>
        <v>0</v>
      </c>
      <c r="L40" s="112">
        <f>'ЕФЕКТИВНІСТЬ 2019 рік'!V43</f>
        <v>0</v>
      </c>
      <c r="M40" s="110" t="str">
        <f>'ЕФЕКТИВНІСТЬ 2019 рік'!W43</f>
        <v>ВВ</v>
      </c>
      <c r="N40" s="111">
        <f>'ЕФЕКТИВНІСТЬ 2019 рік'!X43</f>
        <v>0</v>
      </c>
    </row>
    <row r="41" spans="2:14" x14ac:dyDescent="0.25">
      <c r="B41" s="2">
        <v>6</v>
      </c>
      <c r="C41" s="143" t="str">
        <f>'ЕФЕКТИВНІСТЬ 2019 рік'!C44</f>
        <v>Господарський суд Закарпатської області</v>
      </c>
      <c r="E41" s="141">
        <f>'ЕФЕКТИВНІСТЬ 2019 рік'!K44</f>
        <v>15374.2</v>
      </c>
      <c r="F41" s="141">
        <f>'ЕФЕКТИВНІСТЬ 2019 рік'!E44</f>
        <v>1315.1</v>
      </c>
      <c r="G41" s="141">
        <f>'ЕФЕКТИВНІСТЬ 2019 рік'!N44</f>
        <v>4.3559999999999999</v>
      </c>
      <c r="H41" s="64">
        <f>'ЕФЕКТИВНІСТЬ 2019 рік'!R44</f>
        <v>0.68</v>
      </c>
      <c r="I41" s="64">
        <f>'ЕФЕКТИВНІСТЬ 2019 рік'!Q44</f>
        <v>-1.5499999999999998</v>
      </c>
      <c r="K41" s="109">
        <f>'ЕФЕКТИВНІСТЬ 2019 рік'!U44</f>
        <v>0</v>
      </c>
      <c r="L41" s="112">
        <f>'ЕФЕКТИВНІСТЬ 2019 рік'!V44</f>
        <v>0</v>
      </c>
      <c r="M41" s="110">
        <f>'ЕФЕКТИВНІСТЬ 2019 рік'!W44</f>
        <v>0</v>
      </c>
      <c r="N41" s="111" t="str">
        <f>'ЕФЕКТИВНІСТЬ 2019 рік'!X44</f>
        <v>ВА</v>
      </c>
    </row>
    <row r="42" spans="2:14" x14ac:dyDescent="0.25">
      <c r="B42" s="2">
        <v>7</v>
      </c>
      <c r="C42" s="143" t="str">
        <f>'ЕФЕКТИВНІСТЬ 2019 рік'!C45</f>
        <v>Господарський суд Запорізької області</v>
      </c>
      <c r="E42" s="141">
        <f>'ЕФЕКТИВНІСТЬ 2019 рік'!K45</f>
        <v>52212.9</v>
      </c>
      <c r="F42" s="141">
        <f>'ЕФЕКТИВНІСТЬ 2019 рік'!E45</f>
        <v>5673.3</v>
      </c>
      <c r="G42" s="141">
        <f>'ЕФЕКТИВНІСТЬ 2019 рік'!N45</f>
        <v>20</v>
      </c>
      <c r="H42" s="64">
        <f>'ЕФЕКТИВНІСТЬ 2019 рік'!R45</f>
        <v>0.78</v>
      </c>
      <c r="I42" s="64">
        <f>'ЕФЕКТИВНІСТЬ 2019 рік'!Q45</f>
        <v>-0.46000000000000008</v>
      </c>
      <c r="K42" s="109">
        <f>'ЕФЕКТИВНІСТЬ 2019 рік'!U45</f>
        <v>0</v>
      </c>
      <c r="L42" s="112">
        <f>'ЕФЕКТИВНІСТЬ 2019 рік'!V45</f>
        <v>0</v>
      </c>
      <c r="M42" s="110">
        <f>'ЕФЕКТИВНІСТЬ 2019 рік'!W45</f>
        <v>0</v>
      </c>
      <c r="N42" s="111" t="str">
        <f>'ЕФЕКТИВНІСТЬ 2019 рік'!X45</f>
        <v>ВА</v>
      </c>
    </row>
    <row r="43" spans="2:14" x14ac:dyDescent="0.25">
      <c r="B43" s="2">
        <v>8</v>
      </c>
      <c r="C43" s="143" t="str">
        <f>'ЕФЕКТИВНІСТЬ 2019 рік'!C46</f>
        <v>Господарський суд Івано-Франківської області</v>
      </c>
      <c r="E43" s="141">
        <f>'ЕФЕКТИВНІСТЬ 2019 рік'!K46</f>
        <v>32735.200000000001</v>
      </c>
      <c r="F43" s="141">
        <f>'ЕФЕКТИВНІСТЬ 2019 рік'!E46</f>
        <v>2772.3</v>
      </c>
      <c r="G43" s="141">
        <f>'ЕФЕКТИВНІСТЬ 2019 рік'!N46</f>
        <v>14.968</v>
      </c>
      <c r="H43" s="64">
        <f>'ЕФЕКТИВНІСТЬ 2019 рік'!R46</f>
        <v>0.03</v>
      </c>
      <c r="I43" s="64">
        <f>'ЕФЕКТИВНІСТЬ 2019 рік'!Q46</f>
        <v>0.39</v>
      </c>
      <c r="K43" s="109">
        <f>'ЕФЕКТИВНІСТЬ 2019 рік'!U46</f>
        <v>0</v>
      </c>
      <c r="L43" s="112" t="str">
        <f>'ЕФЕКТИВНІСТЬ 2019 рік'!V46</f>
        <v>АА</v>
      </c>
      <c r="M43" s="110">
        <f>'ЕФЕКТИВНІСТЬ 2019 рік'!W46</f>
        <v>0</v>
      </c>
      <c r="N43" s="111">
        <f>'ЕФЕКТИВНІСТЬ 2019 рік'!X46</f>
        <v>0</v>
      </c>
    </row>
    <row r="44" spans="2:14" x14ac:dyDescent="0.25">
      <c r="B44" s="2">
        <v>9</v>
      </c>
      <c r="C44" s="143" t="str">
        <f>'ЕФЕКТИВНІСТЬ 2019 рік'!C47</f>
        <v>Господарський суд Київської області</v>
      </c>
      <c r="E44" s="141">
        <f>'ЕФЕКТИВНІСТЬ 2019 рік'!K47</f>
        <v>60044.9</v>
      </c>
      <c r="F44" s="141">
        <f>'ЕФЕКТИВНІСТЬ 2019 рік'!E47</f>
        <v>6498</v>
      </c>
      <c r="G44" s="141">
        <f>'ЕФЕКТИВНІСТЬ 2019 рік'!N47</f>
        <v>29.164000000000001</v>
      </c>
      <c r="H44" s="64">
        <f>'ЕФЕКТИВНІСТЬ 2019 рік'!R47</f>
        <v>0.45</v>
      </c>
      <c r="I44" s="64">
        <f>'ЕФЕКТИВНІСТЬ 2019 рік'!Q47</f>
        <v>0.63</v>
      </c>
      <c r="K44" s="109">
        <f>'ЕФЕКТИВНІСТЬ 2019 рік'!U47</f>
        <v>0</v>
      </c>
      <c r="L44" s="112" t="str">
        <f>'ЕФЕКТИВНІСТЬ 2019 рік'!V47</f>
        <v>АА</v>
      </c>
      <c r="M44" s="110">
        <f>'ЕФЕКТИВНІСТЬ 2019 рік'!W47</f>
        <v>0</v>
      </c>
      <c r="N44" s="111">
        <f>'ЕФЕКТИВНІСТЬ 2019 рік'!X47</f>
        <v>0</v>
      </c>
    </row>
    <row r="45" spans="2:14" x14ac:dyDescent="0.25">
      <c r="B45" s="2">
        <v>10</v>
      </c>
      <c r="C45" s="143" t="str">
        <f>'ЕФЕКТИВНІСТЬ 2019 рік'!C48</f>
        <v>Господарський суд Кіровоградської області</v>
      </c>
      <c r="E45" s="141">
        <f>'ЕФЕКТИВНІСТЬ 2019 рік'!K48</f>
        <v>21599.4</v>
      </c>
      <c r="F45" s="141">
        <f>'ЕФЕКТИВНІСТЬ 2019 рік'!E48</f>
        <v>1605</v>
      </c>
      <c r="G45" s="141">
        <f>'ЕФЕКТИВНІСТЬ 2019 рік'!N48</f>
        <v>7.3959999999999999</v>
      </c>
      <c r="H45" s="64">
        <f>'ЕФЕКТИВНІСТЬ 2019 рік'!R48</f>
        <v>0.06</v>
      </c>
      <c r="I45" s="64">
        <f>'ЕФЕКТИВНІСТЬ 2019 рік'!Q48</f>
        <v>-1.56</v>
      </c>
      <c r="K45" s="109">
        <f>'ЕФЕКТИВНІСТЬ 2019 рік'!U48</f>
        <v>0</v>
      </c>
      <c r="L45" s="112">
        <f>'ЕФЕКТИВНІСТЬ 2019 рік'!V48</f>
        <v>0</v>
      </c>
      <c r="M45" s="110">
        <f>'ЕФЕКТИВНІСТЬ 2019 рік'!W48</f>
        <v>0</v>
      </c>
      <c r="N45" s="111" t="str">
        <f>'ЕФЕКТИВНІСТЬ 2019 рік'!X48</f>
        <v>ВА</v>
      </c>
    </row>
    <row r="46" spans="2:14" x14ac:dyDescent="0.25">
      <c r="B46" s="2">
        <v>11</v>
      </c>
      <c r="C46" s="143" t="str">
        <f>'ЕФЕКТИВНІСТЬ 2019 рік'!C49</f>
        <v>Господарський суд Луганської області</v>
      </c>
      <c r="E46" s="141">
        <f>'ЕФЕКТИВНІСТЬ 2019 рік'!K49</f>
        <v>34852.199999999997</v>
      </c>
      <c r="F46" s="141">
        <f>'ЕФЕКТИВНІСТЬ 2019 рік'!E49</f>
        <v>1749</v>
      </c>
      <c r="G46" s="141">
        <f>'ЕФЕКТИВНІСТЬ 2019 рік'!N49</f>
        <v>17.396000000000001</v>
      </c>
      <c r="H46" s="64">
        <f>'ЕФЕКТИВНІСТЬ 2019 рік'!R49</f>
        <v>-1.1100000000000001</v>
      </c>
      <c r="I46" s="64">
        <f>'ЕФЕКТИВНІСТЬ 2019 рік'!Q49</f>
        <v>-0.27999999999999997</v>
      </c>
      <c r="K46" s="109">
        <f>'ЕФЕКТИВНІСТЬ 2019 рік'!U49</f>
        <v>0</v>
      </c>
      <c r="L46" s="112">
        <f>'ЕФЕКТИВНІСТЬ 2019 рік'!V49</f>
        <v>0</v>
      </c>
      <c r="M46" s="110" t="str">
        <f>'ЕФЕКТИВНІСТЬ 2019 рік'!W49</f>
        <v>ВВ</v>
      </c>
      <c r="N46" s="111">
        <f>'ЕФЕКТИВНІСТЬ 2019 рік'!X49</f>
        <v>0</v>
      </c>
    </row>
    <row r="47" spans="2:14" x14ac:dyDescent="0.25">
      <c r="B47" s="2">
        <v>12</v>
      </c>
      <c r="C47" s="143" t="str">
        <f>'ЕФЕКТИВНІСТЬ 2019 рік'!C50</f>
        <v>Господарський суд Львівської області</v>
      </c>
      <c r="E47" s="141">
        <f>'ЕФЕКТИВНІСТЬ 2019 рік'!K50</f>
        <v>74366.3</v>
      </c>
      <c r="F47" s="141">
        <f>'ЕФЕКТИВНІСТЬ 2019 рік'!E50</f>
        <v>4655.8999999999996</v>
      </c>
      <c r="G47" s="141">
        <f>'ЕФЕКТИВНІСТЬ 2019 рік'!N50</f>
        <v>35.607999999999997</v>
      </c>
      <c r="H47" s="64">
        <f>'ЕФЕКТИВНІСТЬ 2019 рік'!R50</f>
        <v>-0.6100000000000001</v>
      </c>
      <c r="I47" s="64">
        <f>'ЕФЕКТИВНІСТЬ 2019 рік'!Q50</f>
        <v>-0.82</v>
      </c>
      <c r="K47" s="109">
        <f>'ЕФЕКТИВНІСТЬ 2019 рік'!U50</f>
        <v>0</v>
      </c>
      <c r="L47" s="112">
        <f>'ЕФЕКТИВНІСТЬ 2019 рік'!V50</f>
        <v>0</v>
      </c>
      <c r="M47" s="110" t="str">
        <f>'ЕФЕКТИВНІСТЬ 2019 рік'!W50</f>
        <v>ВВ</v>
      </c>
      <c r="N47" s="111">
        <f>'ЕФЕКТИВНІСТЬ 2019 рік'!X50</f>
        <v>0</v>
      </c>
    </row>
    <row r="48" spans="2:14" x14ac:dyDescent="0.25">
      <c r="B48" s="2">
        <v>13</v>
      </c>
      <c r="C48" s="143" t="str">
        <f>'ЕФЕКТИВНІСТЬ 2019 рік'!C51</f>
        <v>Господарський суд Миколаївської області</v>
      </c>
      <c r="E48" s="141">
        <f>'ЕФЕКТИВНІСТЬ 2019 рік'!K51</f>
        <v>25381.3</v>
      </c>
      <c r="F48" s="141">
        <f>'ЕФЕКТИВНІСТЬ 2019 рік'!E51</f>
        <v>3459.3</v>
      </c>
      <c r="G48" s="141">
        <f>'ЕФЕКТИВНІСТЬ 2019 рік'!N51</f>
        <v>9.6280000000000001</v>
      </c>
      <c r="H48" s="64">
        <f>'ЕФЕКТИВНІСТЬ 2019 рік'!R51</f>
        <v>1.35</v>
      </c>
      <c r="I48" s="64">
        <f>'ЕФЕКТИВНІСТЬ 2019 рік'!Q51</f>
        <v>-0.2</v>
      </c>
      <c r="K48" s="109">
        <f>'ЕФЕКТИВНІСТЬ 2019 рік'!U51</f>
        <v>0</v>
      </c>
      <c r="L48" s="112">
        <f>'ЕФЕКТИВНІСТЬ 2019 рік'!V51</f>
        <v>0</v>
      </c>
      <c r="M48" s="110">
        <f>'ЕФЕКТИВНІСТЬ 2019 рік'!W51</f>
        <v>0</v>
      </c>
      <c r="N48" s="111" t="str">
        <f>'ЕФЕКТИВНІСТЬ 2019 рік'!X51</f>
        <v>ВА</v>
      </c>
    </row>
    <row r="49" spans="2:14" x14ac:dyDescent="0.25">
      <c r="B49" s="2">
        <v>14</v>
      </c>
      <c r="C49" s="143" t="str">
        <f>'ЕФЕКТИВНІСТЬ 2019 рік'!C52</f>
        <v>Господарський суд міста Києва</v>
      </c>
      <c r="E49" s="141">
        <f>'ЕФЕКТИВНІСТЬ 2019 рік'!K52</f>
        <v>175363.20000000001</v>
      </c>
      <c r="F49" s="141">
        <f>'ЕФЕКТИВНІСТЬ 2019 рік'!E52</f>
        <v>17916.400000000001</v>
      </c>
      <c r="G49" s="141">
        <f>'ЕФЕКТИВНІСТЬ 2019 рік'!N52</f>
        <v>73.623999999999995</v>
      </c>
      <c r="H49" s="64">
        <f>'ЕФЕКТИВНІСТЬ 2019 рік'!R52</f>
        <v>0.51</v>
      </c>
      <c r="I49" s="64">
        <f>'ЕФЕКТИВНІСТЬ 2019 рік'!Q52</f>
        <v>-2.4099999999999997</v>
      </c>
      <c r="K49" s="109">
        <f>'ЕФЕКТИВНІСТЬ 2019 рік'!U52</f>
        <v>0</v>
      </c>
      <c r="L49" s="112">
        <f>'ЕФЕКТИВНІСТЬ 2019 рік'!V52</f>
        <v>0</v>
      </c>
      <c r="M49" s="110">
        <f>'ЕФЕКТИВНІСТЬ 2019 рік'!W52</f>
        <v>0</v>
      </c>
      <c r="N49" s="111" t="str">
        <f>'ЕФЕКТИВНІСТЬ 2019 рік'!X52</f>
        <v>ВА</v>
      </c>
    </row>
    <row r="50" spans="2:14" x14ac:dyDescent="0.25">
      <c r="B50" s="2">
        <v>15</v>
      </c>
      <c r="C50" s="143" t="str">
        <f>'ЕФЕКТИВНІСТЬ 2019 рік'!C53</f>
        <v>Господарський суд Одеської області</v>
      </c>
      <c r="E50" s="141">
        <f>'ЕФЕКТИВНІСТЬ 2019 рік'!K53</f>
        <v>63685.1</v>
      </c>
      <c r="F50" s="141">
        <f>'ЕФЕКТИВНІСТЬ 2019 рік'!E53</f>
        <v>6482.2</v>
      </c>
      <c r="G50" s="141">
        <f>'ЕФЕКТИВНІСТЬ 2019 рік'!N53</f>
        <v>27.56</v>
      </c>
      <c r="H50" s="64">
        <f>'ЕФЕКТИВНІСТЬ 2019 рік'!R53</f>
        <v>0.46</v>
      </c>
      <c r="I50" s="64">
        <f>'ЕФЕКТИВНІСТЬ 2019 рік'!Q53</f>
        <v>0.12000000000000004</v>
      </c>
      <c r="K50" s="109">
        <f>'ЕФЕКТИВНІСТЬ 2019 рік'!U53</f>
        <v>0</v>
      </c>
      <c r="L50" s="112" t="str">
        <f>'ЕФЕКТИВНІСТЬ 2019 рік'!V53</f>
        <v>АА</v>
      </c>
      <c r="M50" s="110">
        <f>'ЕФЕКТИВНІСТЬ 2019 рік'!W53</f>
        <v>0</v>
      </c>
      <c r="N50" s="111">
        <f>'ЕФЕКТИВНІСТЬ 2019 рік'!X53</f>
        <v>0</v>
      </c>
    </row>
    <row r="51" spans="2:14" x14ac:dyDescent="0.25">
      <c r="B51" s="2">
        <v>16</v>
      </c>
      <c r="C51" s="143" t="str">
        <f>'ЕФЕКТИВНІСТЬ 2019 рік'!C54</f>
        <v>Господарський суд Полтавської області</v>
      </c>
      <c r="E51" s="141">
        <f>'ЕФЕКТИВНІСТЬ 2019 рік'!K54</f>
        <v>32644.2</v>
      </c>
      <c r="F51" s="141">
        <f>'ЕФЕКТИВНІСТЬ 2019 рік'!E54</f>
        <v>3281.9</v>
      </c>
      <c r="G51" s="141">
        <f>'ЕФЕКТИВНІСТЬ 2019 рік'!N54</f>
        <v>15.448</v>
      </c>
      <c r="H51" s="64">
        <f>'ЕФЕКТИВНІСТЬ 2019 рік'!R54</f>
        <v>0.33999999999999997</v>
      </c>
      <c r="I51" s="64">
        <f>'ЕФЕКТИВНІСТЬ 2019 рік'!Q54</f>
        <v>-0.57000000000000006</v>
      </c>
      <c r="K51" s="109">
        <f>'ЕФЕКТИВНІСТЬ 2019 рік'!U54</f>
        <v>0</v>
      </c>
      <c r="L51" s="112">
        <f>'ЕФЕКТИВНІСТЬ 2019 рік'!V54</f>
        <v>0</v>
      </c>
      <c r="M51" s="110">
        <f>'ЕФЕКТИВНІСТЬ 2019 рік'!W54</f>
        <v>0</v>
      </c>
      <c r="N51" s="111" t="str">
        <f>'ЕФЕКТИВНІСТЬ 2019 рік'!X54</f>
        <v>ВА</v>
      </c>
    </row>
    <row r="52" spans="2:14" x14ac:dyDescent="0.25">
      <c r="B52" s="2">
        <v>17</v>
      </c>
      <c r="C52" s="143" t="str">
        <f>'ЕФЕКТИВНІСТЬ 2019 рік'!C55</f>
        <v>Господарський суд Рівненської області</v>
      </c>
      <c r="E52" s="141">
        <f>'ЕФЕКТИВНІСТЬ 2019 рік'!K55</f>
        <v>31944.6</v>
      </c>
      <c r="F52" s="141">
        <f>'ЕФЕКТИВНІСТЬ 2019 рік'!E55</f>
        <v>1484.3</v>
      </c>
      <c r="G52" s="141">
        <f>'ЕФЕКТИВНІСТЬ 2019 рік'!N55</f>
        <v>13.244</v>
      </c>
      <c r="H52" s="64">
        <f>'ЕФЕКТИВНІСТЬ 2019 рік'!R55</f>
        <v>-1.1800000000000002</v>
      </c>
      <c r="I52" s="64">
        <f>'ЕФЕКТИВНІСТЬ 2019 рік'!Q55</f>
        <v>0.3600000000000001</v>
      </c>
      <c r="K52" s="109" t="str">
        <f>'ЕФЕКТИВНІСТЬ 2019 рік'!U55</f>
        <v>АВ</v>
      </c>
      <c r="L52" s="112">
        <f>'ЕФЕКТИВНІСТЬ 2019 рік'!V55</f>
        <v>0</v>
      </c>
      <c r="M52" s="110">
        <f>'ЕФЕКТИВНІСТЬ 2019 рік'!W55</f>
        <v>0</v>
      </c>
      <c r="N52" s="111">
        <f>'ЕФЕКТИВНІСТЬ 2019 рік'!X55</f>
        <v>0</v>
      </c>
    </row>
    <row r="53" spans="2:14" x14ac:dyDescent="0.25">
      <c r="B53" s="2">
        <v>18</v>
      </c>
      <c r="C53" s="143" t="str">
        <f>'ЕФЕКТИВНІСТЬ 2019 рік'!C56</f>
        <v>Господарський суд Сумської області</v>
      </c>
      <c r="E53" s="141">
        <f>'ЕФЕКТИВНІСТЬ 2019 рік'!K56</f>
        <v>25965.599999999999</v>
      </c>
      <c r="F53" s="141">
        <f>'ЕФЕКТИВНІСТЬ 2019 рік'!E56</f>
        <v>2637.7</v>
      </c>
      <c r="G53" s="141">
        <f>'ЕФЕКТИВНІСТЬ 2019 рік'!N56</f>
        <v>9.1839999999999993</v>
      </c>
      <c r="H53" s="64">
        <f>'ЕФЕКТИВНІСТЬ 2019 рік'!R56</f>
        <v>0.75</v>
      </c>
      <c r="I53" s="64">
        <f>'ЕФЕКТИВНІСТЬ 2019 рік'!Q56</f>
        <v>0.13</v>
      </c>
      <c r="K53" s="109">
        <f>'ЕФЕКТИВНІСТЬ 2019 рік'!U56</f>
        <v>0</v>
      </c>
      <c r="L53" s="112" t="str">
        <f>'ЕФЕКТИВНІСТЬ 2019 рік'!V56</f>
        <v>АА</v>
      </c>
      <c r="M53" s="110">
        <f>'ЕФЕКТИВНІСТЬ 2019 рік'!W56</f>
        <v>0</v>
      </c>
      <c r="N53" s="111">
        <f>'ЕФЕКТИВНІСТЬ 2019 рік'!X56</f>
        <v>0</v>
      </c>
    </row>
    <row r="54" spans="2:14" x14ac:dyDescent="0.25">
      <c r="B54" s="2">
        <v>19</v>
      </c>
      <c r="C54" s="143" t="str">
        <f>'ЕФЕКТИВНІСТЬ 2019 рік'!C57</f>
        <v>Господарський суд Тернопільської області</v>
      </c>
      <c r="E54" s="141">
        <f>'ЕФЕКТИВНІСТЬ 2019 рік'!K57</f>
        <v>27331.3</v>
      </c>
      <c r="F54" s="141">
        <f>'ЕФЕКТИВНІСТЬ 2019 рік'!E57</f>
        <v>1608.5</v>
      </c>
      <c r="G54" s="141">
        <f>'ЕФЕКТИВНІСТЬ 2019 рік'!N57</f>
        <v>13</v>
      </c>
      <c r="H54" s="64">
        <f>'ЕФЕКТИВНІСТЬ 2019 рік'!R57</f>
        <v>-0.74</v>
      </c>
      <c r="I54" s="64">
        <f>'ЕФЕКТИВНІСТЬ 2019 рік'!Q57</f>
        <v>-0.95000000000000007</v>
      </c>
      <c r="K54" s="109">
        <f>'ЕФЕКТИВНІСТЬ 2019 рік'!U57</f>
        <v>0</v>
      </c>
      <c r="L54" s="112">
        <f>'ЕФЕКТИВНІСТЬ 2019 рік'!V57</f>
        <v>0</v>
      </c>
      <c r="M54" s="110" t="str">
        <f>'ЕФЕКТИВНІСТЬ 2019 рік'!W57</f>
        <v>ВВ</v>
      </c>
      <c r="N54" s="111">
        <f>'ЕФЕКТИВНІСТЬ 2019 рік'!X57</f>
        <v>0</v>
      </c>
    </row>
    <row r="55" spans="2:14" x14ac:dyDescent="0.25">
      <c r="B55" s="2">
        <v>20</v>
      </c>
      <c r="C55" s="143" t="str">
        <f>'ЕФЕКТИВНІСТЬ 2019 рік'!C58</f>
        <v>Господарський суд Харківської області</v>
      </c>
      <c r="E55" s="141">
        <f>'ЕФЕКТИВНІСТЬ 2019 рік'!K58</f>
        <v>101474.8</v>
      </c>
      <c r="F55" s="141">
        <f>'ЕФЕКТИВНІСТЬ 2019 рік'!E58</f>
        <v>7421.8</v>
      </c>
      <c r="G55" s="141">
        <f>'ЕФЕКТИВНІСТЬ 2019 рік'!N58</f>
        <v>39.491999999999997</v>
      </c>
      <c r="H55" s="64">
        <f>'ЕФЕКТИВНІСТЬ 2019 рік'!R58</f>
        <v>-0.11000000000000001</v>
      </c>
      <c r="I55" s="64">
        <f>'ЕФЕКТИВНІСТЬ 2019 рік'!Q58</f>
        <v>-0.39</v>
      </c>
      <c r="K55" s="109">
        <f>'ЕФЕКТИВНІСТЬ 2019 рік'!U58</f>
        <v>0</v>
      </c>
      <c r="L55" s="112">
        <f>'ЕФЕКТИВНІСТЬ 2019 рік'!V58</f>
        <v>0</v>
      </c>
      <c r="M55" s="110" t="str">
        <f>'ЕФЕКТИВНІСТЬ 2019 рік'!W58</f>
        <v>ВВ</v>
      </c>
      <c r="N55" s="111">
        <f>'ЕФЕКТИВНІСТЬ 2019 рік'!X58</f>
        <v>0</v>
      </c>
    </row>
    <row r="56" spans="2:14" x14ac:dyDescent="0.25">
      <c r="B56" s="2">
        <v>21</v>
      </c>
      <c r="C56" s="143" t="str">
        <f>'ЕФЕКТИВНІСТЬ 2019 рік'!C59</f>
        <v>Господарський суд Херсонської області</v>
      </c>
      <c r="E56" s="141">
        <f>'ЕФЕКТИВНІСТЬ 2019 рік'!K59</f>
        <v>21202.400000000001</v>
      </c>
      <c r="F56" s="141">
        <f>'ЕФЕКТИВНІСТЬ 2019 рік'!E59</f>
        <v>1738.8</v>
      </c>
      <c r="G56" s="141">
        <f>'ЕФЕКТИВНІСТЬ 2019 рік'!N59</f>
        <v>10.756</v>
      </c>
      <c r="H56" s="64">
        <f>'ЕФЕКТИВНІСТЬ 2019 рік'!R59</f>
        <v>-0.13</v>
      </c>
      <c r="I56" s="64">
        <f>'ЕФЕКТИВНІСТЬ 2019 рік'!Q59</f>
        <v>-0.45000000000000007</v>
      </c>
      <c r="K56" s="109">
        <f>'ЕФЕКТИВНІСТЬ 2019 рік'!U59</f>
        <v>0</v>
      </c>
      <c r="L56" s="112">
        <f>'ЕФЕКТИВНІСТЬ 2019 рік'!V59</f>
        <v>0</v>
      </c>
      <c r="M56" s="110" t="str">
        <f>'ЕФЕКТИВНІСТЬ 2019 рік'!W59</f>
        <v>ВВ</v>
      </c>
      <c r="N56" s="111">
        <f>'ЕФЕКТИВНІСТЬ 2019 рік'!X59</f>
        <v>0</v>
      </c>
    </row>
    <row r="57" spans="2:14" x14ac:dyDescent="0.25">
      <c r="B57" s="2">
        <v>22</v>
      </c>
      <c r="C57" s="143" t="str">
        <f>'ЕФЕКТИВНІСТЬ 2019 рік'!C60</f>
        <v>Господарський суд Хмельницької області</v>
      </c>
      <c r="E57" s="141">
        <f>'ЕФЕКТИВНІСТЬ 2019 рік'!K60</f>
        <v>33519.4</v>
      </c>
      <c r="F57" s="141">
        <f>'ЕФЕКТИВНІСТЬ 2019 рік'!E60</f>
        <v>2443.6999999999998</v>
      </c>
      <c r="G57" s="141">
        <f>'ЕФЕКТИВНІСТЬ 2019 рік'!N60</f>
        <v>15.22</v>
      </c>
      <c r="H57" s="64">
        <f>'ЕФЕКТИВНІСТЬ 2019 рік'!R60</f>
        <v>-0.26</v>
      </c>
      <c r="I57" s="64">
        <f>'ЕФЕКТИВНІСТЬ 2019 рік'!Q60</f>
        <v>-0.73</v>
      </c>
      <c r="K57" s="109">
        <f>'ЕФЕКТИВНІСТЬ 2019 рік'!U60</f>
        <v>0</v>
      </c>
      <c r="L57" s="112">
        <f>'ЕФЕКТИВНІСТЬ 2019 рік'!V60</f>
        <v>0</v>
      </c>
      <c r="M57" s="110" t="str">
        <f>'ЕФЕКТИВНІСТЬ 2019 рік'!W60</f>
        <v>ВВ</v>
      </c>
      <c r="N57" s="111">
        <f>'ЕФЕКТИВНІСТЬ 2019 рік'!X60</f>
        <v>0</v>
      </c>
    </row>
    <row r="58" spans="2:14" x14ac:dyDescent="0.25">
      <c r="B58" s="2">
        <v>23</v>
      </c>
      <c r="C58" s="143" t="str">
        <f>'ЕФЕКТИВНІСТЬ 2019 рік'!C61</f>
        <v>Господарський суд Черкаської області</v>
      </c>
      <c r="E58" s="141">
        <f>'ЕФЕКТИВНІСТЬ 2019 рік'!K61</f>
        <v>24110.7</v>
      </c>
      <c r="F58" s="141">
        <f>'ЕФЕКТИВНІСТЬ 2019 рік'!E61</f>
        <v>3171.1</v>
      </c>
      <c r="G58" s="141">
        <f>'ЕФЕКТИВНІСТЬ 2019 рік'!N61</f>
        <v>10.112</v>
      </c>
      <c r="H58" s="64">
        <f>'ЕФЕКТИВНІСТЬ 2019 рік'!R61</f>
        <v>1.0899999999999999</v>
      </c>
      <c r="I58" s="64">
        <f>'ЕФЕКТИВНІСТЬ 2019 рік'!Q61</f>
        <v>-0.35000000000000003</v>
      </c>
      <c r="K58" s="109">
        <f>'ЕФЕКТИВНІСТЬ 2019 рік'!U61</f>
        <v>0</v>
      </c>
      <c r="L58" s="112">
        <f>'ЕФЕКТИВНІСТЬ 2019 рік'!V61</f>
        <v>0</v>
      </c>
      <c r="M58" s="110">
        <f>'ЕФЕКТИВНІСТЬ 2019 рік'!W61</f>
        <v>0</v>
      </c>
      <c r="N58" s="111" t="str">
        <f>'ЕФЕКТИВНІСТЬ 2019 рік'!X61</f>
        <v>ВА</v>
      </c>
    </row>
    <row r="59" spans="2:14" x14ac:dyDescent="0.25">
      <c r="B59" s="2">
        <v>24</v>
      </c>
      <c r="C59" s="143" t="str">
        <f>'ЕФЕКТИВНІСТЬ 2019 рік'!C62</f>
        <v>Господарський суд Чернівецької області</v>
      </c>
      <c r="E59" s="141">
        <f>'ЕФЕКТИВНІСТЬ 2019 рік'!K62</f>
        <v>21841.200000000001</v>
      </c>
      <c r="F59" s="141">
        <f>'ЕФЕКТИВНІСТЬ 2019 рік'!E62</f>
        <v>1939.8</v>
      </c>
      <c r="G59" s="141">
        <f>'ЕФЕКТИВНІСТЬ 2019 рік'!N62</f>
        <v>14</v>
      </c>
      <c r="H59" s="64">
        <f>'ЕФЕКТИВНІСТЬ 2019 рік'!R62</f>
        <v>-0.18</v>
      </c>
      <c r="I59" s="64">
        <f>'ЕФЕКТИВНІСТЬ 2019 рік'!Q62</f>
        <v>-1.38</v>
      </c>
      <c r="K59" s="109">
        <f>'ЕФЕКТИВНІСТЬ 2019 рік'!U62</f>
        <v>0</v>
      </c>
      <c r="L59" s="112">
        <f>'ЕФЕКТИВНІСТЬ 2019 рік'!V62</f>
        <v>0</v>
      </c>
      <c r="M59" s="110" t="str">
        <f>'ЕФЕКТИВНІСТЬ 2019 рік'!W62</f>
        <v>ВВ</v>
      </c>
      <c r="N59" s="111">
        <f>'ЕФЕКТИВНІСТЬ 2019 рік'!X62</f>
        <v>0</v>
      </c>
    </row>
    <row r="60" spans="2:14" x14ac:dyDescent="0.25">
      <c r="B60" s="2">
        <v>25</v>
      </c>
      <c r="C60" s="143" t="str">
        <f>'ЕФЕКТИВНІСТЬ 2019 рік'!C63</f>
        <v>Господарський суд Чернігівської області</v>
      </c>
      <c r="E60" s="141">
        <f>'ЕФЕКТИВНІСТЬ 2019 рік'!K63</f>
        <v>29027.7</v>
      </c>
      <c r="F60" s="141">
        <f>'ЕФЕКТИВНІСТЬ 2019 рік'!E63</f>
        <v>1761.6</v>
      </c>
      <c r="G60" s="141">
        <f>'ЕФЕКТИВНІСТЬ 2019 рік'!N63</f>
        <v>13</v>
      </c>
      <c r="H60" s="64">
        <f>'ЕФЕКТИВНІСТЬ 2019 рік'!R63</f>
        <v>-0.64</v>
      </c>
      <c r="I60" s="64">
        <f>'ЕФЕКТИВНІСТЬ 2019 рік'!Q63</f>
        <v>6.9999999999999979E-2</v>
      </c>
      <c r="K60" s="109" t="str">
        <f>'ЕФЕКТИВНІСТЬ 2019 рік'!U63</f>
        <v>АВ</v>
      </c>
      <c r="L60" s="112">
        <f>'ЕФЕКТИВНІСТЬ 2019 рік'!V63</f>
        <v>0</v>
      </c>
      <c r="M60" s="110">
        <f>'ЕФЕКТИВНІСТЬ 2019 рік'!W63</f>
        <v>0</v>
      </c>
      <c r="N60" s="111">
        <f>'ЕФЕКТИВНІСТЬ 2019 рік'!X63</f>
        <v>0</v>
      </c>
    </row>
    <row r="61" spans="2:14" x14ac:dyDescent="0.25">
      <c r="E61" s="76"/>
      <c r="F61" s="76"/>
      <c r="G61" s="76"/>
      <c r="H61" s="76"/>
      <c r="I61" s="76"/>
      <c r="K61" s="76"/>
      <c r="L61" s="76"/>
      <c r="M61" s="76"/>
      <c r="N61" s="113"/>
    </row>
    <row r="62" spans="2:14" x14ac:dyDescent="0.25">
      <c r="B62" s="38" t="s">
        <v>40</v>
      </c>
      <c r="C62" s="150" t="s">
        <v>23</v>
      </c>
      <c r="E62" s="114">
        <f>SUM(E63:E68)</f>
        <v>609485.5</v>
      </c>
      <c r="F62" s="114">
        <f>SUM(F63:F68)</f>
        <v>40095.4</v>
      </c>
      <c r="G62" s="114">
        <f>SUM(G63:G68)</f>
        <v>143.6</v>
      </c>
      <c r="H62" s="38"/>
      <c r="I62" s="38"/>
      <c r="K62" s="38"/>
      <c r="L62" s="38"/>
      <c r="M62" s="38"/>
      <c r="N62" s="38"/>
    </row>
    <row r="63" spans="2:14" x14ac:dyDescent="0.25">
      <c r="B63" s="2">
        <f>'ЕФЕКТИВНІСТЬ 2019 рік'!B66</f>
        <v>1</v>
      </c>
      <c r="C63" s="143" t="str">
        <f>'ЕФЕКТИВНІСТЬ 2019 рік'!C66</f>
        <v>Східний АГС</v>
      </c>
      <c r="E63" s="141">
        <f>'ЕФЕКТИВНІСТЬ 2019 рік'!K66</f>
        <v>135861.5</v>
      </c>
      <c r="F63" s="141">
        <f>'ЕФЕКТИВНІСТЬ 2019 рік'!E66</f>
        <v>6288.6</v>
      </c>
      <c r="G63" s="141">
        <f>'ЕФЕКТИВНІСТЬ 2019 рік'!N66</f>
        <v>33.299999999999997</v>
      </c>
      <c r="H63" s="64">
        <f>'ЕФЕКТИВНІСТЬ 2019 рік'!R66</f>
        <v>-0.77</v>
      </c>
      <c r="I63" s="64">
        <f>'ЕФЕКТИВНІСТЬ 2019 рік'!Q66</f>
        <v>0.37000000000000005</v>
      </c>
      <c r="K63" s="109" t="str">
        <f>'ЕФЕКТИВНІСТЬ 2019 рік'!U66</f>
        <v>АВ</v>
      </c>
      <c r="L63" s="112">
        <f>'ЕФЕКТИВНІСТЬ 2019 рік'!V66</f>
        <v>0</v>
      </c>
      <c r="M63" s="110">
        <f>'ЕФЕКТИВНІСТЬ 2019 рік'!W66</f>
        <v>0</v>
      </c>
      <c r="N63" s="111">
        <f>'ЕФЕКТИВНІСТЬ 2019 рік'!X66</f>
        <v>0</v>
      </c>
    </row>
    <row r="64" spans="2:14" x14ac:dyDescent="0.25">
      <c r="B64" s="2">
        <f>'ЕФЕКТИВНІСТЬ 2019 рік'!B67</f>
        <v>2</v>
      </c>
      <c r="C64" s="143" t="str">
        <f>'ЕФЕКТИВНІСТЬ 2019 рік'!C67</f>
        <v>Центральний АГС</v>
      </c>
      <c r="E64" s="141">
        <f>'ЕФЕКТИВНІСТЬ 2019 рік'!K67</f>
        <v>72593.7</v>
      </c>
      <c r="F64" s="141">
        <f>'ЕФЕКТИВНІСТЬ 2019 рік'!E67</f>
        <v>6483.4</v>
      </c>
      <c r="G64" s="141">
        <f>'ЕФЕКТИВНІСТЬ 2019 рік'!N67</f>
        <v>18.2</v>
      </c>
      <c r="H64" s="64">
        <f>'ЕФЕКТИВНІСТЬ 2019 рік'!R67</f>
        <v>1.02</v>
      </c>
      <c r="I64" s="64">
        <f>'ЕФЕКТИВНІСТЬ 2019 рік'!Q67</f>
        <v>0.21</v>
      </c>
      <c r="K64" s="109">
        <f>'ЕФЕКТИВНІСТЬ 2019 рік'!U67</f>
        <v>0</v>
      </c>
      <c r="L64" s="112" t="str">
        <f>'ЕФЕКТИВНІСТЬ 2019 рік'!V67</f>
        <v>АА</v>
      </c>
      <c r="M64" s="110">
        <f>'ЕФЕКТИВНІСТЬ 2019 рік'!W67</f>
        <v>0</v>
      </c>
      <c r="N64" s="111">
        <f>'ЕФЕКТИВНІСТЬ 2019 рік'!X67</f>
        <v>0</v>
      </c>
    </row>
    <row r="65" spans="2:14" x14ac:dyDescent="0.25">
      <c r="B65" s="2">
        <f>'ЕФЕКТИВНІСТЬ 2019 рік'!B68</f>
        <v>3</v>
      </c>
      <c r="C65" s="143" t="str">
        <f>'ЕФЕКТИВНІСТЬ 2019 рік'!C68</f>
        <v>Південно-західний АГС</v>
      </c>
      <c r="E65" s="141">
        <f>'ЕФЕКТИВНІСТЬ 2019 рік'!K68</f>
        <v>75955.5</v>
      </c>
      <c r="F65" s="141">
        <f>'ЕФЕКТИВНІСТЬ 2019 рік'!E68</f>
        <v>4496.5</v>
      </c>
      <c r="G65" s="141">
        <f>'ЕФЕКТИВНІСТЬ 2019 рік'!N68</f>
        <v>15.8</v>
      </c>
      <c r="H65" s="64">
        <f>'ЕФЕКТИВНІСТЬ 2019 рік'!R68</f>
        <v>0.15000000000000008</v>
      </c>
      <c r="I65" s="64">
        <f>'ЕФЕКТИВНІСТЬ 2019 рік'!Q68</f>
        <v>0.17</v>
      </c>
      <c r="K65" s="109">
        <f>'ЕФЕКТИВНІСТЬ 2019 рік'!U68</f>
        <v>0</v>
      </c>
      <c r="L65" s="112" t="str">
        <f>'ЕФЕКТИВНІСТЬ 2019 рік'!V68</f>
        <v>АА</v>
      </c>
      <c r="M65" s="110">
        <f>'ЕФЕКТИВНІСТЬ 2019 рік'!W68</f>
        <v>0</v>
      </c>
      <c r="N65" s="111">
        <f>'ЕФЕКТИВНІСТЬ 2019 рік'!X68</f>
        <v>0</v>
      </c>
    </row>
    <row r="66" spans="2:14" x14ac:dyDescent="0.25">
      <c r="B66" s="2">
        <f>'ЕФЕКТИВНІСТЬ 2019 рік'!B69</f>
        <v>4</v>
      </c>
      <c r="C66" s="143" t="str">
        <f>'ЕФЕКТИВНІСТЬ 2019 рік'!C69</f>
        <v>Північний АГС</v>
      </c>
      <c r="E66" s="141">
        <f>'ЕФЕКТИВНІСТЬ 2019 рік'!K69</f>
        <v>182586.5</v>
      </c>
      <c r="F66" s="141">
        <f>'ЕФЕКТИВНІСТЬ 2019 рік'!E69</f>
        <v>15252.9</v>
      </c>
      <c r="G66" s="141">
        <f>'ЕФЕКТИВНІСТЬ 2019 рік'!N69</f>
        <v>39.6</v>
      </c>
      <c r="H66" s="64">
        <f>'ЕФЕКТИВНІСТЬ 2019 рік'!R69</f>
        <v>1.1000000000000001</v>
      </c>
      <c r="I66" s="64">
        <f>'ЕФЕКТИВНІСТЬ 2019 рік'!Q69</f>
        <v>0.45000000000000007</v>
      </c>
      <c r="K66" s="109">
        <f>'ЕФЕКТИВНІСТЬ 2019 рік'!U69</f>
        <v>0</v>
      </c>
      <c r="L66" s="112" t="str">
        <f>'ЕФЕКТИВНІСТЬ 2019 рік'!V69</f>
        <v>АА</v>
      </c>
      <c r="M66" s="110">
        <f>'ЕФЕКТИВНІСТЬ 2019 рік'!W69</f>
        <v>0</v>
      </c>
      <c r="N66" s="111">
        <f>'ЕФЕКТИВНІСТЬ 2019 рік'!X69</f>
        <v>0</v>
      </c>
    </row>
    <row r="67" spans="2:14" x14ac:dyDescent="0.25">
      <c r="B67" s="2">
        <f>'ЕФЕКТИВНІСТЬ 2019 рік'!B70</f>
        <v>5</v>
      </c>
      <c r="C67" s="143" t="str">
        <f>'ЕФЕКТИВНІСТЬ 2019 рік'!C70</f>
        <v>Північно-західний АГС</v>
      </c>
      <c r="E67" s="141">
        <f>'ЕФЕКТИВНІСТЬ 2019 рік'!K70</f>
        <v>73086.399999999994</v>
      </c>
      <c r="F67" s="141">
        <f>'ЕФЕКТИВНІСТЬ 2019 рік'!E70</f>
        <v>3625.4</v>
      </c>
      <c r="G67" s="141">
        <f>'ЕФЕКТИВНІСТЬ 2019 рік'!N70</f>
        <v>21</v>
      </c>
      <c r="H67" s="64">
        <f>'ЕФЕКТИВНІСТЬ 2019 рік'!R70</f>
        <v>-0.73000000000000009</v>
      </c>
      <c r="I67" s="64">
        <f>'ЕФЕКТИВНІСТЬ 2019 рік'!Q70</f>
        <v>0.23</v>
      </c>
      <c r="K67" s="109" t="str">
        <f>'ЕФЕКТИВНІСТЬ 2019 рік'!U70</f>
        <v>АВ</v>
      </c>
      <c r="L67" s="112">
        <f>'ЕФЕКТИВНІСТЬ 2019 рік'!V70</f>
        <v>0</v>
      </c>
      <c r="M67" s="110">
        <f>'ЕФЕКТИВНІСТЬ 2019 рік'!W70</f>
        <v>0</v>
      </c>
      <c r="N67" s="111">
        <f>'ЕФЕКТИВНІСТЬ 2019 рік'!X70</f>
        <v>0</v>
      </c>
    </row>
    <row r="68" spans="2:14" x14ac:dyDescent="0.25">
      <c r="B68" s="2">
        <f>'ЕФЕКТИВНІСТЬ 2019 рік'!B71</f>
        <v>6</v>
      </c>
      <c r="C68" s="143" t="str">
        <f>'ЕФЕКТИВНІСТЬ 2019 рік'!C71</f>
        <v>Західний АГС</v>
      </c>
      <c r="E68" s="141">
        <f>'ЕФЕКТИВНІСТЬ 2019 рік'!K71</f>
        <v>69401.899999999994</v>
      </c>
      <c r="F68" s="141">
        <f>'ЕФЕКТИВНІСТЬ 2019 рік'!E71</f>
        <v>3948.6</v>
      </c>
      <c r="G68" s="141">
        <f>'ЕФЕКТИВНІСТЬ 2019 рік'!N71</f>
        <v>15.7</v>
      </c>
      <c r="H68" s="64">
        <f>'ЕФЕКТИВНІСТЬ 2019 рік'!R71</f>
        <v>-8.9999999999999969E-2</v>
      </c>
      <c r="I68" s="64">
        <f>'ЕФЕКТИВНІСТЬ 2019 рік'!Q71</f>
        <v>7.0000000000000007E-2</v>
      </c>
      <c r="K68" s="109" t="str">
        <f>'ЕФЕКТИВНІСТЬ 2019 рік'!U71</f>
        <v>АВ</v>
      </c>
      <c r="L68" s="112">
        <f>'ЕФЕКТИВНІСТЬ 2019 рік'!V71</f>
        <v>0</v>
      </c>
      <c r="M68" s="110">
        <f>'ЕФЕКТИВНІСТЬ 2019 рік'!W71</f>
        <v>0</v>
      </c>
      <c r="N68" s="111">
        <f>'ЕФЕКТИВНІСТЬ 2019 рік'!X71</f>
        <v>0</v>
      </c>
    </row>
    <row r="69" spans="2:14" x14ac:dyDescent="0.25">
      <c r="E69" s="76"/>
      <c r="F69" s="76"/>
      <c r="G69" s="76"/>
      <c r="H69" s="76"/>
      <c r="I69" s="76"/>
      <c r="K69" s="76"/>
      <c r="L69" s="76"/>
      <c r="M69" s="76"/>
      <c r="N69" s="76"/>
    </row>
    <row r="70" spans="2:14" x14ac:dyDescent="0.25">
      <c r="E70" s="76"/>
      <c r="F70" s="76"/>
      <c r="G70" s="76"/>
      <c r="H70" s="76"/>
      <c r="I70" s="76"/>
      <c r="K70" s="76"/>
      <c r="L70" s="76"/>
      <c r="M70" s="76"/>
      <c r="N70" s="76"/>
    </row>
    <row r="71" spans="2:14" x14ac:dyDescent="0.25">
      <c r="E71" s="76"/>
      <c r="F71" s="76"/>
      <c r="G71" s="76"/>
      <c r="H71" s="76"/>
      <c r="I71" s="76"/>
      <c r="K71" s="76"/>
      <c r="L71" s="76"/>
      <c r="M71" s="76"/>
      <c r="N71" s="76"/>
    </row>
    <row r="72" spans="2:14" x14ac:dyDescent="0.25">
      <c r="E72" s="76"/>
      <c r="F72" s="76"/>
      <c r="G72" s="76"/>
      <c r="H72" s="76"/>
      <c r="I72" s="76"/>
      <c r="K72" s="76"/>
      <c r="L72" s="76"/>
      <c r="M72" s="76"/>
      <c r="N72" s="76"/>
    </row>
    <row r="73" spans="2:14" x14ac:dyDescent="0.25">
      <c r="E73" s="76"/>
      <c r="F73" s="76"/>
      <c r="G73" s="76"/>
      <c r="H73" s="76"/>
      <c r="I73" s="76"/>
      <c r="K73" s="76"/>
      <c r="L73" s="76"/>
      <c r="M73" s="76"/>
      <c r="N73" s="76"/>
    </row>
    <row r="74" spans="2:14" x14ac:dyDescent="0.25">
      <c r="E74" s="76"/>
      <c r="F74" s="76"/>
      <c r="G74" s="76"/>
      <c r="H74" s="76"/>
      <c r="I74" s="76"/>
      <c r="K74" s="76"/>
      <c r="L74" s="76"/>
      <c r="M74" s="76"/>
      <c r="N74" s="76"/>
    </row>
    <row r="75" spans="2:14" x14ac:dyDescent="0.25">
      <c r="E75" s="76"/>
      <c r="F75" s="76"/>
      <c r="G75" s="76"/>
      <c r="H75" s="76"/>
      <c r="I75" s="76"/>
      <c r="K75" s="76"/>
      <c r="L75" s="76"/>
      <c r="M75" s="76"/>
      <c r="N75" s="76"/>
    </row>
    <row r="76" spans="2:14" x14ac:dyDescent="0.25">
      <c r="E76" s="76"/>
      <c r="F76" s="76"/>
      <c r="G76" s="76"/>
      <c r="H76" s="76"/>
      <c r="I76" s="76"/>
      <c r="K76" s="76"/>
      <c r="L76" s="76"/>
      <c r="M76" s="76"/>
      <c r="N76" s="76"/>
    </row>
    <row r="77" spans="2:14" x14ac:dyDescent="0.25">
      <c r="E77" s="76"/>
      <c r="F77" s="76"/>
      <c r="G77" s="76"/>
      <c r="H77" s="76"/>
      <c r="I77" s="76"/>
      <c r="K77" s="76"/>
      <c r="L77" s="76"/>
      <c r="M77" s="76"/>
      <c r="N77" s="76"/>
    </row>
    <row r="78" spans="2:14" x14ac:dyDescent="0.25">
      <c r="E78" s="76"/>
      <c r="F78" s="76"/>
      <c r="G78" s="76"/>
      <c r="H78" s="76"/>
      <c r="I78" s="76"/>
      <c r="K78" s="76"/>
      <c r="L78" s="76"/>
      <c r="M78" s="76"/>
      <c r="N78" s="76"/>
    </row>
    <row r="79" spans="2:14" x14ac:dyDescent="0.25">
      <c r="E79" s="76"/>
      <c r="F79" s="76"/>
      <c r="G79" s="76"/>
      <c r="H79" s="76"/>
      <c r="I79" s="76"/>
      <c r="K79" s="76"/>
      <c r="L79" s="76"/>
      <c r="M79" s="76"/>
      <c r="N79" s="76"/>
    </row>
    <row r="80" spans="2:14" x14ac:dyDescent="0.25">
      <c r="E80" s="76"/>
      <c r="F80" s="76"/>
      <c r="G80" s="76"/>
      <c r="H80" s="76"/>
      <c r="I80" s="76"/>
      <c r="K80" s="76"/>
      <c r="L80" s="76"/>
      <c r="M80" s="76"/>
      <c r="N80" s="76"/>
    </row>
    <row r="81" spans="2:14" x14ac:dyDescent="0.25">
      <c r="E81" s="76"/>
      <c r="F81" s="76"/>
      <c r="G81" s="76"/>
      <c r="H81" s="76"/>
      <c r="I81" s="76"/>
      <c r="K81" s="76"/>
      <c r="L81" s="76"/>
      <c r="M81" s="76"/>
      <c r="N81" s="76"/>
    </row>
    <row r="82" spans="2:14" x14ac:dyDescent="0.25">
      <c r="E82" s="76"/>
      <c r="F82" s="76"/>
      <c r="G82" s="76"/>
      <c r="H82" s="76"/>
      <c r="I82" s="76"/>
      <c r="K82" s="76"/>
      <c r="L82" s="76"/>
      <c r="M82" s="76"/>
      <c r="N82" s="76"/>
    </row>
    <row r="83" spans="2:14" x14ac:dyDescent="0.25">
      <c r="E83" s="76"/>
      <c r="F83" s="76"/>
      <c r="G83" s="76"/>
      <c r="H83" s="76"/>
      <c r="I83" s="76"/>
      <c r="K83" s="76"/>
      <c r="L83" s="76"/>
      <c r="M83" s="76"/>
      <c r="N83" s="76"/>
    </row>
    <row r="84" spans="2:14" x14ac:dyDescent="0.25">
      <c r="E84" s="76"/>
      <c r="F84" s="76"/>
      <c r="G84" s="76"/>
      <c r="H84" s="76"/>
      <c r="I84" s="76"/>
      <c r="K84" s="76"/>
      <c r="L84" s="76"/>
      <c r="M84" s="76"/>
      <c r="N84" s="76"/>
    </row>
    <row r="85" spans="2:14" x14ac:dyDescent="0.25">
      <c r="E85" s="76"/>
      <c r="F85" s="76"/>
      <c r="G85" s="76"/>
      <c r="H85" s="76"/>
      <c r="I85" s="76"/>
      <c r="K85" s="76"/>
      <c r="L85" s="76"/>
      <c r="M85" s="76"/>
      <c r="N85" s="76"/>
    </row>
    <row r="86" spans="2:14" x14ac:dyDescent="0.25">
      <c r="E86" s="76"/>
      <c r="F86" s="76"/>
      <c r="G86" s="76"/>
      <c r="H86" s="76"/>
      <c r="I86" s="76"/>
      <c r="K86" s="76"/>
      <c r="L86" s="76"/>
      <c r="M86" s="76"/>
      <c r="N86" s="76"/>
    </row>
    <row r="87" spans="2:14" x14ac:dyDescent="0.25">
      <c r="E87" s="76"/>
      <c r="F87" s="76"/>
      <c r="G87" s="76"/>
      <c r="H87" s="76"/>
      <c r="I87" s="76"/>
      <c r="K87" s="76"/>
      <c r="L87" s="76"/>
      <c r="M87" s="76"/>
      <c r="N87" s="76"/>
    </row>
    <row r="88" spans="2:14" x14ac:dyDescent="0.25">
      <c r="E88" s="76"/>
      <c r="F88" s="76"/>
      <c r="G88" s="76"/>
      <c r="H88" s="76"/>
      <c r="I88" s="76"/>
      <c r="K88" s="76"/>
      <c r="L88" s="76"/>
      <c r="M88" s="76"/>
      <c r="N88" s="76"/>
    </row>
    <row r="89" spans="2:14" x14ac:dyDescent="0.25">
      <c r="B89" s="38" t="s">
        <v>41</v>
      </c>
      <c r="C89" s="150" t="str">
        <f>'ЕФЕКТИВНІСТЬ 2019 рік'!C72</f>
        <v>Окружні адміністративні суди</v>
      </c>
      <c r="E89" s="114">
        <f>SUM(E90:E114)</f>
        <v>1111032.2</v>
      </c>
      <c r="F89" s="114">
        <f t="shared" ref="F89:G89" si="1">SUM(F90:F114)</f>
        <v>177196.6</v>
      </c>
      <c r="G89" s="114">
        <f t="shared" si="1"/>
        <v>507.49187819999997</v>
      </c>
      <c r="H89" s="38"/>
      <c r="I89" s="38"/>
      <c r="K89" s="38"/>
      <c r="L89" s="38"/>
      <c r="M89" s="38"/>
      <c r="N89" s="38"/>
    </row>
    <row r="90" spans="2:14" x14ac:dyDescent="0.25">
      <c r="B90" s="2">
        <f>'ЕФЕКТИВНІСТЬ 2019 рік'!B74</f>
        <v>1</v>
      </c>
      <c r="C90" s="143" t="str">
        <f>'ЕФЕКТИВНІСТЬ 2019 рік'!C74</f>
        <v>Вінницький окружний адміністративний суд</v>
      </c>
      <c r="E90" s="141">
        <f>'ЕФЕКТИВНІСТЬ 2019 рік'!K74</f>
        <v>43280.4</v>
      </c>
      <c r="F90" s="141">
        <f>'ЕФЕКТИВНІСТЬ 2019 рік'!E74</f>
        <v>6164.2</v>
      </c>
      <c r="G90" s="141">
        <f>'ЕФЕКТИВНІСТЬ 2019 рік'!N74</f>
        <v>23</v>
      </c>
      <c r="H90" s="64">
        <f>'ЕФЕКТИВНІСТЬ 2019 рік'!R74</f>
        <v>0.88</v>
      </c>
      <c r="I90" s="64">
        <f>'ЕФЕКТИВНІСТЬ 2019 рік'!Q74</f>
        <v>-5.0000000000000044E-2</v>
      </c>
      <c r="K90" s="109">
        <f>'ЕФЕКТИВНІСТЬ 2019 рік'!U74</f>
        <v>0</v>
      </c>
      <c r="L90" s="112">
        <f>'ЕФЕКТИВНІСТЬ 2019 рік'!V74</f>
        <v>0</v>
      </c>
      <c r="M90" s="110">
        <f>'ЕФЕКТИВНІСТЬ 2019 рік'!W74</f>
        <v>0</v>
      </c>
      <c r="N90" s="111" t="str">
        <f>'ЕФЕКТИВНІСТЬ 2019 рік'!X74</f>
        <v>ВА</v>
      </c>
    </row>
    <row r="91" spans="2:14" x14ac:dyDescent="0.25">
      <c r="B91" s="2">
        <f>'ЕФЕКТИВНІСТЬ 2019 рік'!B75</f>
        <v>2</v>
      </c>
      <c r="C91" s="143" t="str">
        <f>'ЕФЕКТИВНІСТЬ 2019 рік'!C75</f>
        <v>Волинський окружний адміністративний суд</v>
      </c>
      <c r="E91" s="141">
        <f>'ЕФЕКТИВНІСТЬ 2019 рік'!K75</f>
        <v>31341.3</v>
      </c>
      <c r="F91" s="141">
        <f>'ЕФЕКТИВНІСТЬ 2019 рік'!E75</f>
        <v>4358.3999999999996</v>
      </c>
      <c r="G91" s="141">
        <f>'ЕФЕКТИВНІСТЬ 2019 рік'!N75</f>
        <v>15</v>
      </c>
      <c r="H91" s="64">
        <f>'ЕФЕКТИВНІСТЬ 2019 рік'!R75</f>
        <v>0.99</v>
      </c>
      <c r="I91" s="64">
        <f>'ЕФЕКТИВНІСТЬ 2019 рік'!Q75</f>
        <v>-0.56000000000000005</v>
      </c>
      <c r="K91" s="109">
        <f>'ЕФЕКТИВНІСТЬ 2019 рік'!U75</f>
        <v>0</v>
      </c>
      <c r="L91" s="112">
        <f>'ЕФЕКТИВНІСТЬ 2019 рік'!V75</f>
        <v>0</v>
      </c>
      <c r="M91" s="110">
        <f>'ЕФЕКТИВНІСТЬ 2019 рік'!W75</f>
        <v>0</v>
      </c>
      <c r="N91" s="111" t="str">
        <f>'ЕФЕКТИВНІСТЬ 2019 рік'!X75</f>
        <v>ВА</v>
      </c>
    </row>
    <row r="92" spans="2:14" x14ac:dyDescent="0.25">
      <c r="B92" s="2">
        <f>'ЕФЕКТИВНІСТЬ 2019 рік'!B76</f>
        <v>3</v>
      </c>
      <c r="C92" s="143" t="str">
        <f>'ЕФЕКТИВНІСТЬ 2019 рік'!C76</f>
        <v>Дніпропетровський окружний адміністративний суд</v>
      </c>
      <c r="E92" s="141">
        <f>'ЕФЕКТИВНІСТЬ 2019 рік'!K76</f>
        <v>95313.1</v>
      </c>
      <c r="F92" s="141">
        <f>'ЕФЕКТИВНІСТЬ 2019 рік'!E76</f>
        <v>13182.8</v>
      </c>
      <c r="G92" s="141">
        <f>'ЕФЕКТИВНІСТЬ 2019 рік'!N76</f>
        <v>40.863999999999997</v>
      </c>
      <c r="H92" s="64">
        <f>'ЕФЕКТИВНІСТЬ 2019 рік'!R76</f>
        <v>1.17</v>
      </c>
      <c r="I92" s="64">
        <f>'ЕФЕКТИВНІСТЬ 2019 рік'!Q76</f>
        <v>-0.24999999999999997</v>
      </c>
      <c r="K92" s="109">
        <f>'ЕФЕКТИВНІСТЬ 2019 рік'!U76</f>
        <v>0</v>
      </c>
      <c r="L92" s="112">
        <f>'ЕФЕКТИВНІСТЬ 2019 рік'!V76</f>
        <v>0</v>
      </c>
      <c r="M92" s="110">
        <f>'ЕФЕКТИВНІСТЬ 2019 рік'!W76</f>
        <v>0</v>
      </c>
      <c r="N92" s="111" t="str">
        <f>'ЕФЕКТИВНІСТЬ 2019 рік'!X76</f>
        <v>ВА</v>
      </c>
    </row>
    <row r="93" spans="2:14" x14ac:dyDescent="0.25">
      <c r="B93" s="2">
        <f>'ЕФЕКТИВНІСТЬ 2019 рік'!B77</f>
        <v>4</v>
      </c>
      <c r="C93" s="143" t="str">
        <f>'ЕФЕКТИВНІСТЬ 2019 рік'!C77</f>
        <v>Донецький окружний адміністративний суд</v>
      </c>
      <c r="E93" s="141">
        <f>'ЕФЕКТИВНІСТЬ 2019 рік'!K77</f>
        <v>84737.5</v>
      </c>
      <c r="F93" s="141">
        <f>'ЕФЕКТИВНІСТЬ 2019 рік'!E77</f>
        <v>17377.2</v>
      </c>
      <c r="G93" s="141">
        <f>'ЕФЕКТИВНІСТЬ 2019 рік'!N77</f>
        <v>46.08</v>
      </c>
      <c r="H93" s="64">
        <f>'ЕФЕКТИВНІСТЬ 2019 рік'!R77</f>
        <v>1.65</v>
      </c>
      <c r="I93" s="64">
        <f>'ЕФЕКТИВНІСТЬ 2019 рік'!Q77</f>
        <v>0.49000000000000005</v>
      </c>
      <c r="K93" s="109">
        <f>'ЕФЕКТИВНІСТЬ 2019 рік'!U77</f>
        <v>0</v>
      </c>
      <c r="L93" s="112" t="str">
        <f>'ЕФЕКТИВНІСТЬ 2019 рік'!V77</f>
        <v>АА</v>
      </c>
      <c r="M93" s="110">
        <f>'ЕФЕКТИВНІСТЬ 2019 рік'!W77</f>
        <v>0</v>
      </c>
      <c r="N93" s="111">
        <f>'ЕФЕКТИВНІСТЬ 2019 рік'!X77</f>
        <v>0</v>
      </c>
    </row>
    <row r="94" spans="2:14" x14ac:dyDescent="0.25">
      <c r="B94" s="2">
        <f>'ЕФЕКТИВНІСТЬ 2019 рік'!B78</f>
        <v>5</v>
      </c>
      <c r="C94" s="143" t="str">
        <f>'ЕФЕКТИВНІСТЬ 2019 рік'!C78</f>
        <v>Житомирський окружний адміністративний суд</v>
      </c>
      <c r="E94" s="141">
        <f>'ЕФЕКТИВНІСТЬ 2019 рік'!K78</f>
        <v>38487.9</v>
      </c>
      <c r="F94" s="141">
        <f>'ЕФЕКТИВНІСТЬ 2019 рік'!E78</f>
        <v>9109.2000000000007</v>
      </c>
      <c r="G94" s="141">
        <f>'ЕФЕКТИВНІСТЬ 2019 рік'!N78</f>
        <v>17.524000000000001</v>
      </c>
      <c r="H94" s="64">
        <f>'ЕФЕКТИВНІСТЬ 2019 рік'!R78</f>
        <v>2.4900000000000002</v>
      </c>
      <c r="I94" s="64">
        <f>'ЕФЕКТИВНІСТЬ 2019 рік'!Q78</f>
        <v>-3.33</v>
      </c>
      <c r="K94" s="109">
        <f>'ЕФЕКТИВНІСТЬ 2019 рік'!U78</f>
        <v>0</v>
      </c>
      <c r="L94" s="112">
        <f>'ЕФЕКТИВНІСТЬ 2019 рік'!V78</f>
        <v>0</v>
      </c>
      <c r="M94" s="110">
        <f>'ЕФЕКТИВНІСТЬ 2019 рік'!W78</f>
        <v>0</v>
      </c>
      <c r="N94" s="111" t="str">
        <f>'ЕФЕКТИВНІСТЬ 2019 рік'!X78</f>
        <v>ВА</v>
      </c>
    </row>
    <row r="95" spans="2:14" x14ac:dyDescent="0.25">
      <c r="B95" s="2">
        <f>'ЕФЕКТИВНІСТЬ 2019 рік'!B79</f>
        <v>6</v>
      </c>
      <c r="C95" s="143" t="str">
        <f>'ЕФЕКТИВНІСТЬ 2019 рік'!C79</f>
        <v>Закарпатський окружний адміністративний суд</v>
      </c>
      <c r="E95" s="141">
        <f>'ЕФЕКТИВНІСТЬ 2019 рік'!K79</f>
        <v>28054.5</v>
      </c>
      <c r="F95" s="141">
        <f>'ЕФЕКТИВНІСТЬ 2019 рік'!E79</f>
        <v>2021.2</v>
      </c>
      <c r="G95" s="141">
        <f>'ЕФЕКТИВНІСТЬ 2019 рік'!N79</f>
        <v>12.268000000000001</v>
      </c>
      <c r="H95" s="64">
        <f>'ЕФЕКТИВНІСТЬ 2019 рік'!R79</f>
        <v>-0.26</v>
      </c>
      <c r="I95" s="64">
        <f>'ЕФЕКТИВНІСТЬ 2019 рік'!Q79</f>
        <v>-0.61</v>
      </c>
      <c r="K95" s="109">
        <f>'ЕФЕКТИВНІСТЬ 2019 рік'!U79</f>
        <v>0</v>
      </c>
      <c r="L95" s="112">
        <f>'ЕФЕКТИВНІСТЬ 2019 рік'!V79</f>
        <v>0</v>
      </c>
      <c r="M95" s="110" t="str">
        <f>'ЕФЕКТИВНІСТЬ 2019 рік'!W79</f>
        <v>ВВ</v>
      </c>
      <c r="N95" s="111">
        <f>'ЕФЕКТИВНІСТЬ 2019 рік'!X79</f>
        <v>0</v>
      </c>
    </row>
    <row r="96" spans="2:14" x14ac:dyDescent="0.25">
      <c r="B96" s="2">
        <f>'ЕФЕКТИВНІСТЬ 2019 рік'!B80</f>
        <v>7</v>
      </c>
      <c r="C96" s="143" t="str">
        <f>'ЕФЕКТИВНІСТЬ 2019 рік'!C80</f>
        <v>Запорізький окружний адміністративний суд</v>
      </c>
      <c r="E96" s="141">
        <f>'ЕФЕКТИВНІСТЬ 2019 рік'!K80</f>
        <v>43360.2</v>
      </c>
      <c r="F96" s="141">
        <f>'ЕФЕКТИВНІСТЬ 2019 рік'!E80</f>
        <v>8878.2000000000007</v>
      </c>
      <c r="G96" s="141">
        <f>'ЕФЕКТИВНІСТЬ 2019 рік'!N80</f>
        <v>16.175999999999998</v>
      </c>
      <c r="H96" s="64">
        <f>'ЕФЕКТИВНІСТЬ 2019 рік'!R80</f>
        <v>2.59</v>
      </c>
      <c r="I96" s="64">
        <f>'ЕФЕКТИВНІСТЬ 2019 рік'!Q80</f>
        <v>-0.33999999999999997</v>
      </c>
      <c r="K96" s="109">
        <f>'ЕФЕКТИВНІСТЬ 2019 рік'!U80</f>
        <v>0</v>
      </c>
      <c r="L96" s="112">
        <f>'ЕФЕКТИВНІСТЬ 2019 рік'!V80</f>
        <v>0</v>
      </c>
      <c r="M96" s="110">
        <f>'ЕФЕКТИВНІСТЬ 2019 рік'!W80</f>
        <v>0</v>
      </c>
      <c r="N96" s="111" t="str">
        <f>'ЕФЕКТИВНІСТЬ 2019 рік'!X80</f>
        <v>ВА</v>
      </c>
    </row>
    <row r="97" spans="2:14" x14ac:dyDescent="0.25">
      <c r="B97" s="2">
        <f>'ЕФЕКТИВНІСТЬ 2019 рік'!B81</f>
        <v>8</v>
      </c>
      <c r="C97" s="143" t="str">
        <f>'ЕФЕКТИВНІСТЬ 2019 рік'!C81</f>
        <v>Івано-Франківський окружний адміністративний суд</v>
      </c>
      <c r="E97" s="141">
        <f>'ЕФЕКТИВНІСТЬ 2019 рік'!K81</f>
        <v>37161.5</v>
      </c>
      <c r="F97" s="141">
        <f>'ЕФЕКТИВНІСТЬ 2019 рік'!E81</f>
        <v>3069.1</v>
      </c>
      <c r="G97" s="141">
        <f>'ЕФЕКТИВНІСТЬ 2019 рік'!N81</f>
        <v>18.488</v>
      </c>
      <c r="H97" s="64">
        <f>'ЕФЕКТИВНІСТЬ 2019 рік'!R81</f>
        <v>-9.9999999999999992E-2</v>
      </c>
      <c r="I97" s="64">
        <f>'ЕФЕКТИВНІСТЬ 2019 рік'!Q81</f>
        <v>-0.12999999999999995</v>
      </c>
      <c r="K97" s="109">
        <f>'ЕФЕКТИВНІСТЬ 2019 рік'!U81</f>
        <v>0</v>
      </c>
      <c r="L97" s="112">
        <f>'ЕФЕКТИВНІСТЬ 2019 рік'!V81</f>
        <v>0</v>
      </c>
      <c r="M97" s="110" t="str">
        <f>'ЕФЕКТИВНІСТЬ 2019 рік'!W81</f>
        <v>ВВ</v>
      </c>
      <c r="N97" s="111">
        <f>'ЕФЕКТИВНІСТЬ 2019 рік'!X81</f>
        <v>0</v>
      </c>
    </row>
    <row r="98" spans="2:14" x14ac:dyDescent="0.25">
      <c r="B98" s="2">
        <f>'ЕФЕКТИВНІСТЬ 2019 рік'!B82</f>
        <v>9</v>
      </c>
      <c r="C98" s="143" t="str">
        <f>'ЕФЕКТИВНІСТЬ 2019 рік'!C82</f>
        <v>Київський окружний адміністративний суд</v>
      </c>
      <c r="E98" s="141">
        <f>'ЕФЕКТИВНІСТЬ 2019 рік'!K82</f>
        <v>44295.8</v>
      </c>
      <c r="F98" s="141">
        <f>'ЕФЕКТИВНІСТЬ 2019 рік'!E82</f>
        <v>6221</v>
      </c>
      <c r="G98" s="141">
        <f>'ЕФЕКТИВНІСТЬ 2019 рік'!N82</f>
        <v>19.192</v>
      </c>
      <c r="H98" s="64">
        <f>'ЕФЕКТИВНІСТЬ 2019 рік'!R82</f>
        <v>1.18</v>
      </c>
      <c r="I98" s="64">
        <f>'ЕФЕКТИВНІСТЬ 2019 рік'!Q82</f>
        <v>-1.77</v>
      </c>
      <c r="K98" s="109">
        <f>'ЕФЕКТИВНІСТЬ 2019 рік'!U82</f>
        <v>0</v>
      </c>
      <c r="L98" s="112">
        <f>'ЕФЕКТИВНІСТЬ 2019 рік'!V82</f>
        <v>0</v>
      </c>
      <c r="M98" s="110">
        <f>'ЕФЕКТИВНІСТЬ 2019 рік'!W82</f>
        <v>0</v>
      </c>
      <c r="N98" s="111" t="str">
        <f>'ЕФЕКТИВНІСТЬ 2019 рік'!X82</f>
        <v>ВА</v>
      </c>
    </row>
    <row r="99" spans="2:14" x14ac:dyDescent="0.25">
      <c r="B99" s="2">
        <f>'ЕФЕКТИВНІСТЬ 2019 рік'!B83</f>
        <v>10</v>
      </c>
      <c r="C99" s="143" t="str">
        <f>'ЕФЕКТИВНІСТЬ 2019 рік'!C83</f>
        <v>Кіровоградський окружний адміністративний суд</v>
      </c>
      <c r="E99" s="141">
        <f>'ЕФЕКТИВНІСТЬ 2019 рік'!K83</f>
        <v>27228.1</v>
      </c>
      <c r="F99" s="141">
        <f>'ЕФЕКТИВНІСТЬ 2019 рік'!E83</f>
        <v>3860.1</v>
      </c>
      <c r="G99" s="141">
        <f>'ЕФЕКТИВНІСТЬ 2019 рік'!N83</f>
        <v>11.34</v>
      </c>
      <c r="H99" s="64">
        <f>'ЕФЕКТИВНІСТЬ 2019 рік'!R83</f>
        <v>1.27</v>
      </c>
      <c r="I99" s="64">
        <f>'ЕФЕКТИВНІСТЬ 2019 рік'!Q83</f>
        <v>-0.23999999999999996</v>
      </c>
      <c r="K99" s="109">
        <f>'ЕФЕКТИВНІСТЬ 2019 рік'!U83</f>
        <v>0</v>
      </c>
      <c r="L99" s="112">
        <f>'ЕФЕКТИВНІСТЬ 2019 рік'!V83</f>
        <v>0</v>
      </c>
      <c r="M99" s="110">
        <f>'ЕФЕКТИВНІСТЬ 2019 рік'!W83</f>
        <v>0</v>
      </c>
      <c r="N99" s="111" t="str">
        <f>'ЕФЕКТИВНІСТЬ 2019 рік'!X83</f>
        <v>ВА</v>
      </c>
    </row>
    <row r="100" spans="2:14" x14ac:dyDescent="0.25">
      <c r="B100" s="2">
        <f>'ЕФЕКТИВНІСТЬ 2019 рік'!B84</f>
        <v>11</v>
      </c>
      <c r="C100" s="143" t="str">
        <f>'ЕФЕКТИВНІСТЬ 2019 рік'!C84</f>
        <v>Луганський окружний адміністративний суд</v>
      </c>
      <c r="E100" s="141">
        <f>'ЕФЕКТИВНІСТЬ 2019 рік'!K84</f>
        <v>35419.1</v>
      </c>
      <c r="F100" s="141">
        <f>'ЕФЕКТИВНІСТЬ 2019 рік'!E84</f>
        <v>5620.4</v>
      </c>
      <c r="G100" s="141">
        <f>'ЕФЕКТИВНІСТЬ 2019 рік'!N84</f>
        <v>13.16</v>
      </c>
      <c r="H100" s="64">
        <f>'ЕФЕКТИВНІСТЬ 2019 рік'!R84</f>
        <v>1.81</v>
      </c>
      <c r="I100" s="64">
        <f>'ЕФЕКТИВНІСТЬ 2019 рік'!Q84</f>
        <v>0.43</v>
      </c>
      <c r="K100" s="109">
        <f>'ЕФЕКТИВНІСТЬ 2019 рік'!U84</f>
        <v>0</v>
      </c>
      <c r="L100" s="112" t="str">
        <f>'ЕФЕКТИВНІСТЬ 2019 рік'!V84</f>
        <v>АА</v>
      </c>
      <c r="M100" s="110">
        <f>'ЕФЕКТИВНІСТЬ 2019 рік'!W84</f>
        <v>0</v>
      </c>
      <c r="N100" s="111">
        <f>'ЕФЕКТИВНІСТЬ 2019 рік'!X84</f>
        <v>0</v>
      </c>
    </row>
    <row r="101" spans="2:14" x14ac:dyDescent="0.25">
      <c r="B101" s="2">
        <f>'ЕФЕКТИВНІСТЬ 2019 рік'!B85</f>
        <v>12</v>
      </c>
      <c r="C101" s="143" t="str">
        <f>'ЕФЕКТИВНІСТЬ 2019 рік'!C85</f>
        <v>Львівський окружний адміністративний суд</v>
      </c>
      <c r="E101" s="141">
        <f>'ЕФЕКТИВНІСТЬ 2019 рік'!K85</f>
        <v>65607.399999999994</v>
      </c>
      <c r="F101" s="141">
        <f>'ЕФЕКТИВНІСТЬ 2019 рік'!E85</f>
        <v>8043.3</v>
      </c>
      <c r="G101" s="141">
        <f>'ЕФЕКТИВНІСТЬ 2019 рік'!N85</f>
        <v>26</v>
      </c>
      <c r="H101" s="64">
        <f>'ЕФЕКТИВНІСТЬ 2019 рік'!R85</f>
        <v>1.01</v>
      </c>
      <c r="I101" s="64">
        <f>'ЕФЕКТИВНІСТЬ 2019 рік'!Q85</f>
        <v>-0.33000000000000007</v>
      </c>
      <c r="K101" s="109">
        <f>'ЕФЕКТИВНІСТЬ 2019 рік'!U85</f>
        <v>0</v>
      </c>
      <c r="L101" s="112">
        <f>'ЕФЕКТИВНІСТЬ 2019 рік'!V85</f>
        <v>0</v>
      </c>
      <c r="M101" s="110">
        <f>'ЕФЕКТИВНІСТЬ 2019 рік'!W85</f>
        <v>0</v>
      </c>
      <c r="N101" s="111" t="str">
        <f>'ЕФЕКТИВНІСТЬ 2019 рік'!X85</f>
        <v>ВА</v>
      </c>
    </row>
    <row r="102" spans="2:14" x14ac:dyDescent="0.25">
      <c r="B102" s="2">
        <f>'ЕФЕКТИВНІСТЬ 2019 рік'!B86</f>
        <v>13</v>
      </c>
      <c r="C102" s="143" t="str">
        <f>'ЕФЕКТИВНІСТЬ 2019 рік'!C86</f>
        <v>Миколаївський окружний адміністративний суд</v>
      </c>
      <c r="E102" s="141">
        <f>'ЕФЕКТИВНІСТЬ 2019 рік'!K86</f>
        <v>27410.5</v>
      </c>
      <c r="F102" s="141">
        <f>'ЕФЕКТИВНІСТЬ 2019 рік'!E86</f>
        <v>6761.2</v>
      </c>
      <c r="G102" s="141">
        <f>'ЕФЕКТИВНІСТЬ 2019 рік'!N86</f>
        <v>11.96</v>
      </c>
      <c r="H102" s="64">
        <f>'ЕФЕКТИВНІСТЬ 2019 рік'!R86</f>
        <v>2.75</v>
      </c>
      <c r="I102" s="64">
        <f>'ЕФЕКТИВНІСТЬ 2019 рік'!Q86</f>
        <v>-0.3</v>
      </c>
      <c r="K102" s="109">
        <f>'ЕФЕКТИВНІСТЬ 2019 рік'!U86</f>
        <v>0</v>
      </c>
      <c r="L102" s="112">
        <f>'ЕФЕКТИВНІСТЬ 2019 рік'!V86</f>
        <v>0</v>
      </c>
      <c r="M102" s="110">
        <f>'ЕФЕКТИВНІСТЬ 2019 рік'!W86</f>
        <v>0</v>
      </c>
      <c r="N102" s="111" t="str">
        <f>'ЕФЕКТИВНІСТЬ 2019 рік'!X86</f>
        <v>ВА</v>
      </c>
    </row>
    <row r="103" spans="2:14" x14ac:dyDescent="0.25">
      <c r="B103" s="2">
        <f>'ЕФЕКТИВНІСТЬ 2019 рік'!B87</f>
        <v>14</v>
      </c>
      <c r="C103" s="143" t="str">
        <f>'ЕФЕКТИВНІСТЬ 2019 рік'!C87</f>
        <v>Одеський окружний адміністративний суд</v>
      </c>
      <c r="E103" s="141">
        <f>'ЕФЕКТИВНІСТЬ 2019 рік'!K87</f>
        <v>67962.8</v>
      </c>
      <c r="F103" s="141">
        <f>'ЕФЕКТИВНІСТЬ 2019 рік'!E87</f>
        <v>8177.8</v>
      </c>
      <c r="G103" s="141">
        <f>'ЕФЕКТИВНІСТЬ 2019 рік'!N87</f>
        <v>29.744</v>
      </c>
      <c r="H103" s="64">
        <f>'ЕФЕКТИВНІСТЬ 2019 рік'!R87</f>
        <v>0.81</v>
      </c>
      <c r="I103" s="64">
        <f>'ЕФЕКТИВНІСТЬ 2019 рік'!Q87</f>
        <v>-0.63</v>
      </c>
      <c r="K103" s="109">
        <f>'ЕФЕКТИВНІСТЬ 2019 рік'!U87</f>
        <v>0</v>
      </c>
      <c r="L103" s="112">
        <f>'ЕФЕКТИВНІСТЬ 2019 рік'!V87</f>
        <v>0</v>
      </c>
      <c r="M103" s="110">
        <f>'ЕФЕКТИВНІСТЬ 2019 рік'!W87</f>
        <v>0</v>
      </c>
      <c r="N103" s="111" t="str">
        <f>'ЕФЕКТИВНІСТЬ 2019 рік'!X87</f>
        <v>ВА</v>
      </c>
    </row>
    <row r="104" spans="2:14" x14ac:dyDescent="0.25">
      <c r="B104" s="2">
        <f>'ЕФЕКТИВНІСТЬ 2019 рік'!B88</f>
        <v>15</v>
      </c>
      <c r="C104" s="143" t="str">
        <f>'ЕФЕКТИВНІСТЬ 2019 рік'!C88</f>
        <v>Окружний адміністративний суд міста Києва</v>
      </c>
      <c r="E104" s="141">
        <f>'ЕФЕКТИВНІСТЬ 2019 рік'!K88</f>
        <v>93602.5</v>
      </c>
      <c r="F104" s="141">
        <f>'ЕФЕКТИВНІСТЬ 2019 рік'!E88</f>
        <v>20096.400000000001</v>
      </c>
      <c r="G104" s="141">
        <f>'ЕФЕКТИВНІСТЬ 2019 рік'!N88</f>
        <v>47</v>
      </c>
      <c r="H104" s="64">
        <f>'ЕФЕКТИВНІСТЬ 2019 рік'!R88</f>
        <v>1.9500000000000002</v>
      </c>
      <c r="I104" s="64">
        <f>'ЕФЕКТИВНІСТЬ 2019 рік'!Q88</f>
        <v>-5.7299999999999995</v>
      </c>
      <c r="K104" s="109">
        <f>'ЕФЕКТИВНІСТЬ 2019 рік'!U88</f>
        <v>0</v>
      </c>
      <c r="L104" s="112">
        <f>'ЕФЕКТИВНІСТЬ 2019 рік'!V88</f>
        <v>0</v>
      </c>
      <c r="M104" s="110">
        <f>'ЕФЕКТИВНІСТЬ 2019 рік'!W88</f>
        <v>0</v>
      </c>
      <c r="N104" s="111" t="str">
        <f>'ЕФЕКТИВНІСТЬ 2019 рік'!X88</f>
        <v>ВА</v>
      </c>
    </row>
    <row r="105" spans="2:14" x14ac:dyDescent="0.25">
      <c r="B105" s="2">
        <f>'ЕФЕКТИВНІСТЬ 2019 рік'!B89</f>
        <v>16</v>
      </c>
      <c r="C105" s="143" t="str">
        <f>'ЕФЕКТИВНІСТЬ 2019 рік'!C89</f>
        <v>Полтавський окружний адміністративний суд</v>
      </c>
      <c r="E105" s="141">
        <f>'ЕФЕКТИВНІСТЬ 2019 рік'!K89</f>
        <v>35587.699999999997</v>
      </c>
      <c r="F105" s="141">
        <f>'ЕФЕКТИВНІСТЬ 2019 рік'!E89</f>
        <v>5625.4</v>
      </c>
      <c r="G105" s="141">
        <f>'ЕФЕКТИВНІСТЬ 2019 рік'!N89</f>
        <v>20.015999999999998</v>
      </c>
      <c r="H105" s="64">
        <f>'ЕФЕКТИВНІСТЬ 2019 рік'!R89</f>
        <v>1.02</v>
      </c>
      <c r="I105" s="64">
        <f>'ЕФЕКТИВНІСТЬ 2019 рік'!Q89</f>
        <v>-0.36</v>
      </c>
      <c r="K105" s="109">
        <f>'ЕФЕКТИВНІСТЬ 2019 рік'!U89</f>
        <v>0</v>
      </c>
      <c r="L105" s="112">
        <f>'ЕФЕКТИВНІСТЬ 2019 рік'!V89</f>
        <v>0</v>
      </c>
      <c r="M105" s="110">
        <f>'ЕФЕКТИВНІСТЬ 2019 рік'!W89</f>
        <v>0</v>
      </c>
      <c r="N105" s="111" t="str">
        <f>'ЕФЕКТИВНІСТЬ 2019 рік'!X89</f>
        <v>ВА</v>
      </c>
    </row>
    <row r="106" spans="2:14" x14ac:dyDescent="0.25">
      <c r="B106" s="2">
        <f>'ЕФЕКТИВНІСТЬ 2019 рік'!B90</f>
        <v>17</v>
      </c>
      <c r="C106" s="143" t="str">
        <f>'ЕФЕКТИВНІСТЬ 2019 рік'!C90</f>
        <v>Рівненський окружний адміністративний суд</v>
      </c>
      <c r="E106" s="141">
        <f>'ЕФЕКТИВНІСТЬ 2019 рік'!K90</f>
        <v>28016.1</v>
      </c>
      <c r="F106" s="141">
        <f>'ЕФЕКТИВНІСТЬ 2019 рік'!E90</f>
        <v>4744.2</v>
      </c>
      <c r="G106" s="141">
        <f>'ЕФЕКТИВНІСТЬ 2019 рік'!N90</f>
        <v>12.795999999999999</v>
      </c>
      <c r="H106" s="64">
        <f>'ЕФЕКТИВНІСТЬ 2019 рік'!R90</f>
        <v>1.54</v>
      </c>
      <c r="I106" s="64">
        <f>'ЕФЕКТИВНІСТЬ 2019 рік'!Q90</f>
        <v>-1.35</v>
      </c>
      <c r="K106" s="109">
        <f>'ЕФЕКТИВНІСТЬ 2019 рік'!U90</f>
        <v>0</v>
      </c>
      <c r="L106" s="112">
        <f>'ЕФЕКТИВНІСТЬ 2019 рік'!V90</f>
        <v>0</v>
      </c>
      <c r="M106" s="110">
        <f>'ЕФЕКТИВНІСТЬ 2019 рік'!W90</f>
        <v>0</v>
      </c>
      <c r="N106" s="111" t="str">
        <f>'ЕФЕКТИВНІСТЬ 2019 рік'!X90</f>
        <v>ВА</v>
      </c>
    </row>
    <row r="107" spans="2:14" x14ac:dyDescent="0.25">
      <c r="B107" s="2">
        <f>'ЕФЕКТИВНІСТЬ 2019 рік'!B91</f>
        <v>18</v>
      </c>
      <c r="C107" s="143" t="str">
        <f>'ЕФЕКТИВНІСТЬ 2019 рік'!C91</f>
        <v>Сумський окружний адміністративний суд</v>
      </c>
      <c r="E107" s="141">
        <f>'ЕФЕКТИВНІСТЬ 2019 рік'!K91</f>
        <v>32022.6</v>
      </c>
      <c r="F107" s="141">
        <f>'ЕФЕКТИВНІСТЬ 2019 рік'!E91</f>
        <v>5740.5</v>
      </c>
      <c r="G107" s="141">
        <f>'ЕФЕКТИВНІСТЬ 2019 рік'!N91</f>
        <v>15.356</v>
      </c>
      <c r="H107" s="64">
        <f>'ЕФЕКТИВНІСТЬ 2019 рік'!R91</f>
        <v>1.57</v>
      </c>
      <c r="I107" s="64">
        <f>'ЕФЕКТИВНІСТЬ 2019 рік'!Q91</f>
        <v>-0.31</v>
      </c>
      <c r="K107" s="109">
        <f>'ЕФЕКТИВНІСТЬ 2019 рік'!U91</f>
        <v>0</v>
      </c>
      <c r="L107" s="112">
        <f>'ЕФЕКТИВНІСТЬ 2019 рік'!V91</f>
        <v>0</v>
      </c>
      <c r="M107" s="110">
        <f>'ЕФЕКТИВНІСТЬ 2019 рік'!W91</f>
        <v>0</v>
      </c>
      <c r="N107" s="111" t="str">
        <f>'ЕФЕКТИВНІСТЬ 2019 рік'!X91</f>
        <v>ВА</v>
      </c>
    </row>
    <row r="108" spans="2:14" x14ac:dyDescent="0.25">
      <c r="B108" s="2">
        <f>'ЕФЕКТИВНІСТЬ 2019 рік'!B92</f>
        <v>19</v>
      </c>
      <c r="C108" s="143" t="str">
        <f>'ЕФЕКТИВНІСТЬ 2019 рік'!C92</f>
        <v>Тернопільський окружний адміністративний суд</v>
      </c>
      <c r="E108" s="141">
        <f>'ЕФЕКТИВНІСТЬ 2019 рік'!K92</f>
        <v>26166.9</v>
      </c>
      <c r="F108" s="141">
        <f>'ЕФЕКТИВНІСТЬ 2019 рік'!E92</f>
        <v>3110.9</v>
      </c>
      <c r="G108" s="141">
        <f>'ЕФЕКТИВНІСТЬ 2019 рік'!N92</f>
        <v>11.7</v>
      </c>
      <c r="H108" s="64">
        <f>'ЕФЕКТИВНІСТЬ 2019 рік'!R92</f>
        <v>0.75</v>
      </c>
      <c r="I108" s="64">
        <f>'ЕФЕКТИВНІСТЬ 2019 рік'!Q92</f>
        <v>3.0000000000000009E-2</v>
      </c>
      <c r="K108" s="109">
        <f>'ЕФЕКТИВНІСТЬ 2019 рік'!U92</f>
        <v>0</v>
      </c>
      <c r="L108" s="112" t="str">
        <f>'ЕФЕКТИВНІСТЬ 2019 рік'!V92</f>
        <v>АА</v>
      </c>
      <c r="M108" s="110">
        <f>'ЕФЕКТИВНІСТЬ 2019 рік'!W92</f>
        <v>0</v>
      </c>
      <c r="N108" s="111">
        <f>'ЕФЕКТИВНІСТЬ 2019 рік'!X92</f>
        <v>0</v>
      </c>
    </row>
    <row r="109" spans="2:14" x14ac:dyDescent="0.25">
      <c r="B109" s="2">
        <f>'ЕФЕКТИВНІСТЬ 2019 рік'!B93</f>
        <v>20</v>
      </c>
      <c r="C109" s="143" t="str">
        <f>'ЕФЕКТИВНІСТЬ 2019 рік'!C93</f>
        <v>Харківський окружний адміністративний суд</v>
      </c>
      <c r="E109" s="141">
        <f>'ЕФЕКТИВНІСТЬ 2019 рік'!K93</f>
        <v>82945.899999999994</v>
      </c>
      <c r="F109" s="141">
        <f>'ЕФЕКТИВНІСТЬ 2019 рік'!E93</f>
        <v>15530.9</v>
      </c>
      <c r="G109" s="141">
        <f>'ЕФЕКТИВНІСТЬ 2019 рік'!N93</f>
        <v>33.648000000000003</v>
      </c>
      <c r="H109" s="64">
        <f>'ЕФЕКТИВНІСТЬ 2019 рік'!R93</f>
        <v>2.08</v>
      </c>
      <c r="I109" s="64">
        <f>'ЕФЕКТИВНІСТЬ 2019 рік'!Q93</f>
        <v>-5.0000000000000051E-2</v>
      </c>
      <c r="K109" s="109">
        <f>'ЕФЕКТИВНІСТЬ 2019 рік'!U93</f>
        <v>0</v>
      </c>
      <c r="L109" s="112">
        <f>'ЕФЕКТИВНІСТЬ 2019 рік'!V93</f>
        <v>0</v>
      </c>
      <c r="M109" s="110">
        <f>'ЕФЕКТИВНІСТЬ 2019 рік'!W93</f>
        <v>0</v>
      </c>
      <c r="N109" s="111" t="str">
        <f>'ЕФЕКТИВНІСТЬ 2019 рік'!X93</f>
        <v>ВА</v>
      </c>
    </row>
    <row r="110" spans="2:14" x14ac:dyDescent="0.25">
      <c r="B110" s="2">
        <f>'ЕФЕКТИВНІСТЬ 2019 рік'!B94</f>
        <v>21</v>
      </c>
      <c r="C110" s="143" t="str">
        <f>'ЕФЕКТИВНІСТЬ 2019 рік'!C94</f>
        <v>Херсонський окружний адміністративний суд</v>
      </c>
      <c r="E110" s="141">
        <f>'ЕФЕКТИВНІСТЬ 2019 рік'!K94</f>
        <v>29659.599999999999</v>
      </c>
      <c r="F110" s="141">
        <f>'ЕФЕКТИВНІСТЬ 2019 рік'!E94</f>
        <v>2996.5</v>
      </c>
      <c r="G110" s="141">
        <f>'ЕФЕКТИВНІСТЬ 2019 рік'!N94</f>
        <v>14</v>
      </c>
      <c r="H110" s="64">
        <f>'ЕФЕКТИВНІСТЬ 2019 рік'!R94</f>
        <v>0.35</v>
      </c>
      <c r="I110" s="64">
        <f>'ЕФЕКТИВНІСТЬ 2019 рік'!Q94</f>
        <v>-0.15999999999999998</v>
      </c>
      <c r="K110" s="109">
        <f>'ЕФЕКТИВНІСТЬ 2019 рік'!U94</f>
        <v>0</v>
      </c>
      <c r="L110" s="112">
        <f>'ЕФЕКТИВНІСТЬ 2019 рік'!V94</f>
        <v>0</v>
      </c>
      <c r="M110" s="110">
        <f>'ЕФЕКТИВНІСТЬ 2019 рік'!W94</f>
        <v>0</v>
      </c>
      <c r="N110" s="111" t="str">
        <f>'ЕФЕКТИВНІСТЬ 2019 рік'!X94</f>
        <v>ВА</v>
      </c>
    </row>
    <row r="111" spans="2:14" x14ac:dyDescent="0.25">
      <c r="B111" s="2">
        <f>'ЕФЕКТИВНІСТЬ 2019 рік'!B95</f>
        <v>22</v>
      </c>
      <c r="C111" s="143" t="str">
        <f>'ЕФЕКТИВНІСТЬ 2019 рік'!C95</f>
        <v>Хмельницький окружний адміністративний суд</v>
      </c>
      <c r="E111" s="141">
        <f>'ЕФЕКТИВНІСТЬ 2019 рік'!K95</f>
        <v>35270.6</v>
      </c>
      <c r="F111" s="141">
        <f>'ЕФЕКТИВНІСТЬ 2019 рік'!E95</f>
        <v>4997.6000000000004</v>
      </c>
      <c r="G111" s="141">
        <f>'ЕФЕКТИВНІСТЬ 2019 рік'!N95</f>
        <v>16.143999999999998</v>
      </c>
      <c r="H111" s="64">
        <f>'ЕФЕКТИВНІСТЬ 2019 рік'!R95</f>
        <v>1.0999999999999999</v>
      </c>
      <c r="I111" s="64">
        <f>'ЕФЕКТИВНІСТЬ 2019 рік'!Q95</f>
        <v>-0.55999999999999994</v>
      </c>
      <c r="K111" s="109">
        <f>'ЕФЕКТИВНІСТЬ 2019 рік'!U95</f>
        <v>0</v>
      </c>
      <c r="L111" s="112">
        <f>'ЕФЕКТИВНІСТЬ 2019 рік'!V95</f>
        <v>0</v>
      </c>
      <c r="M111" s="110">
        <f>'ЕФЕКТИВНІСТЬ 2019 рік'!W95</f>
        <v>0</v>
      </c>
      <c r="N111" s="111" t="str">
        <f>'ЕФЕКТИВНІСТЬ 2019 рік'!X95</f>
        <v>ВА</v>
      </c>
    </row>
    <row r="112" spans="2:14" x14ac:dyDescent="0.25">
      <c r="B112" s="2">
        <f>'ЕФЕКТИВНІСТЬ 2019 рік'!B96</f>
        <v>23</v>
      </c>
      <c r="C112" s="143" t="str">
        <f>'ЕФЕКТИВНІСТЬ 2019 рік'!C96</f>
        <v>Черкаський окружний адміністративний суд</v>
      </c>
      <c r="E112" s="141">
        <f>'ЕФЕКТИВНІСТЬ 2019 рік'!K96</f>
        <v>30139.599999999999</v>
      </c>
      <c r="F112" s="141">
        <f>'ЕФЕКТИВНІСТЬ 2019 рік'!E96</f>
        <v>4180</v>
      </c>
      <c r="G112" s="141">
        <f>'ЕФЕКТИВНІСТЬ 2019 рік'!N96</f>
        <v>14.124000000000001</v>
      </c>
      <c r="H112" s="64">
        <f>'ЕФЕКТИВНІСТЬ 2019 рік'!R96</f>
        <v>1.02</v>
      </c>
      <c r="I112" s="64">
        <f>'ЕФЕКТИВНІСТЬ 2019 рік'!Q96</f>
        <v>-1.0000000000000009E-2</v>
      </c>
      <c r="K112" s="109">
        <f>'ЕФЕКТИВНІСТЬ 2019 рік'!U96</f>
        <v>0</v>
      </c>
      <c r="L112" s="112">
        <f>'ЕФЕКТИВНІСТЬ 2019 рік'!V96</f>
        <v>0</v>
      </c>
      <c r="M112" s="110">
        <f>'ЕФЕКТИВНІСТЬ 2019 рік'!W96</f>
        <v>0</v>
      </c>
      <c r="N112" s="111" t="str">
        <f>'ЕФЕКТИВНІСТЬ 2019 рік'!X96</f>
        <v>ВА</v>
      </c>
    </row>
    <row r="113" spans="2:14" x14ac:dyDescent="0.25">
      <c r="B113" s="2">
        <f>'ЕФЕКТИВНІСТЬ 2019 рік'!B97</f>
        <v>24</v>
      </c>
      <c r="C113" s="143" t="str">
        <f>'ЕФЕКТИВНІСТЬ 2019 рік'!C97</f>
        <v>Чернівецький окружний адміністративний суд</v>
      </c>
      <c r="E113" s="141">
        <f>'ЕФЕКТИВНІСТЬ 2019 рік'!K97</f>
        <v>18503.099999999999</v>
      </c>
      <c r="F113" s="141">
        <f>'ЕФЕКТИВНІСТЬ 2019 рік'!E97</f>
        <v>1793.6</v>
      </c>
      <c r="G113" s="141">
        <f>'ЕФЕКТИВНІСТЬ 2019 рік'!N97</f>
        <v>9</v>
      </c>
      <c r="H113" s="64">
        <f>'ЕФЕКТИВНІСТЬ 2019 рік'!R97</f>
        <v>0.23</v>
      </c>
      <c r="I113" s="64">
        <f>'ЕФЕКТИВНІСТЬ 2019 рік'!Q97</f>
        <v>-0.43000000000000005</v>
      </c>
      <c r="K113" s="109">
        <f>'ЕФЕКТИВНІСТЬ 2019 рік'!U97</f>
        <v>0</v>
      </c>
      <c r="L113" s="112">
        <f>'ЕФЕКТИВНІСТЬ 2019 рік'!V97</f>
        <v>0</v>
      </c>
      <c r="M113" s="110">
        <f>'ЕФЕКТИВНІСТЬ 2019 рік'!W97</f>
        <v>0</v>
      </c>
      <c r="N113" s="111" t="str">
        <f>'ЕФЕКТИВНІСТЬ 2019 рік'!X97</f>
        <v>ВА</v>
      </c>
    </row>
    <row r="114" spans="2:14" x14ac:dyDescent="0.25">
      <c r="B114" s="2">
        <f>'ЕФЕКТИВНІСТЬ 2019 рік'!B98</f>
        <v>25</v>
      </c>
      <c r="C114" s="143" t="str">
        <f>'ЕФЕКТИВНІСТЬ 2019 рік'!C98</f>
        <v>Чернігівський окружний адміністративний суд</v>
      </c>
      <c r="E114" s="141">
        <f>'ЕФЕКТИВНІСТЬ 2019 рік'!K98</f>
        <v>29457.5</v>
      </c>
      <c r="F114" s="141">
        <f>'ЕФЕКТИВНІСТЬ 2019 рік'!E98</f>
        <v>5536.5</v>
      </c>
      <c r="G114" s="141">
        <f>'ЕФЕКТИВНІСТЬ 2019 рік'!N98</f>
        <v>12.911878199999999</v>
      </c>
      <c r="H114" s="64">
        <f>'ЕФЕКТИВНІСТЬ 2019 рік'!R98</f>
        <v>1.9000000000000001</v>
      </c>
      <c r="I114" s="64">
        <f>'ЕФЕКТИВНІСТЬ 2019 рік'!Q98</f>
        <v>0.28000000000000003</v>
      </c>
      <c r="K114" s="109">
        <f>'ЕФЕКТИВНІСТЬ 2019 рік'!U98</f>
        <v>0</v>
      </c>
      <c r="L114" s="112" t="str">
        <f>'ЕФЕКТИВНІСТЬ 2019 рік'!V98</f>
        <v>АА</v>
      </c>
      <c r="M114" s="110">
        <f>'ЕФЕКТИВНІСТЬ 2019 рік'!W98</f>
        <v>0</v>
      </c>
      <c r="N114" s="111">
        <f>'ЕФЕКТИВНІСТЬ 2019 рік'!X98</f>
        <v>0</v>
      </c>
    </row>
    <row r="115" spans="2:14" x14ac:dyDescent="0.25">
      <c r="E115" s="76"/>
      <c r="F115" s="76"/>
      <c r="G115" s="76"/>
      <c r="H115" s="76"/>
      <c r="I115" s="76"/>
      <c r="K115" s="76"/>
      <c r="L115" s="76"/>
      <c r="M115" s="76"/>
      <c r="N115" s="76"/>
    </row>
    <row r="116" spans="2:14" x14ac:dyDescent="0.25">
      <c r="E116" s="76"/>
      <c r="F116" s="76"/>
      <c r="G116" s="76"/>
      <c r="H116" s="76"/>
      <c r="I116" s="76"/>
      <c r="K116" s="76"/>
      <c r="L116" s="76"/>
      <c r="M116" s="76"/>
      <c r="N116" s="76"/>
    </row>
    <row r="117" spans="2:14" x14ac:dyDescent="0.25">
      <c r="B117" s="38" t="s">
        <v>24</v>
      </c>
      <c r="C117" s="150" t="str">
        <f>'ЕФЕКТИВНІСТЬ 2019 рік'!C99</f>
        <v>Апеляційні адміністративні суди</v>
      </c>
      <c r="E117" s="114">
        <f>'ЕФЕКТИВНІСТЬ 2019 рік'!K99</f>
        <v>785895.00000000012</v>
      </c>
      <c r="F117" s="114">
        <f>'ЕФЕКТИВНІСТЬ 2019 рік'!L99</f>
        <v>12</v>
      </c>
      <c r="G117" s="114">
        <f>'ЕФЕКТИВНІСТЬ 2019 рік'!M99</f>
        <v>0</v>
      </c>
      <c r="H117" s="38"/>
      <c r="I117" s="38"/>
      <c r="K117" s="38"/>
      <c r="L117" s="38"/>
      <c r="M117" s="38"/>
      <c r="N117" s="38"/>
    </row>
    <row r="118" spans="2:14" ht="24" x14ac:dyDescent="0.25">
      <c r="B118" s="2">
        <f>'ЕФЕКТИВНІСТЬ 2019 рік'!B101</f>
        <v>1</v>
      </c>
      <c r="C118" s="143" t="str">
        <f>'ЕФЕКТИВНІСТЬ 2019 рік'!C101</f>
        <v>Перший апеляційний адміністративний суд (м. Донецьк)</v>
      </c>
      <c r="E118" s="141">
        <f>'ЕФЕКТИВНІСТЬ 2019 рік'!K101</f>
        <v>50779.7</v>
      </c>
      <c r="F118" s="141">
        <f>'ЕФЕКТИВНІСТЬ 2019 рік'!E101</f>
        <v>5502</v>
      </c>
      <c r="G118" s="141">
        <f>'ЕФЕКТИВНІСТЬ 2019 рік'!N101</f>
        <v>10.1</v>
      </c>
      <c r="H118" s="64">
        <f>'ЕФЕКТИВНІСТЬ 2019 рік'!R101</f>
        <v>2.21</v>
      </c>
      <c r="I118" s="64">
        <f>'ЕФЕКТИВНІСТЬ 2019 рік'!Q101</f>
        <v>0.37999999999999995</v>
      </c>
      <c r="K118" s="109">
        <f>'ЕФЕКТИВНІСТЬ 2019 рік'!U101</f>
        <v>0</v>
      </c>
      <c r="L118" s="112" t="str">
        <f>'ЕФЕКТИВНІСТЬ 2019 рік'!V101</f>
        <v>АА</v>
      </c>
      <c r="M118" s="110">
        <f>'ЕФЕКТИВНІСТЬ 2019 рік'!W101</f>
        <v>0</v>
      </c>
      <c r="N118" s="111">
        <f>'ЕФЕКТИВНІСТЬ 2019 рік'!X101</f>
        <v>0</v>
      </c>
    </row>
    <row r="119" spans="2:14" x14ac:dyDescent="0.25">
      <c r="B119" s="2">
        <f>'ЕФЕКТИВНІСТЬ 2019 рік'!B102</f>
        <v>2</v>
      </c>
      <c r="C119" s="143" t="str">
        <f>'ЕФЕКТИВНІСТЬ 2019 рік'!C102</f>
        <v>Другий апеляційний адміністративний суд (м. Харків)</v>
      </c>
      <c r="E119" s="141">
        <f>'ЕФЕКТИВНІСТЬ 2019 рік'!K102</f>
        <v>125604.8</v>
      </c>
      <c r="F119" s="141">
        <f>'ЕФЕКТИВНІСТЬ 2019 рік'!E102</f>
        <v>9453.7999999999993</v>
      </c>
      <c r="G119" s="141">
        <f>'ЕФЕКТИВНІСТЬ 2019 рік'!N102</f>
        <v>24.1</v>
      </c>
      <c r="H119" s="64">
        <f>'ЕФЕКТИВНІСТЬ 2019 рік'!R102</f>
        <v>1.0299999999999998</v>
      </c>
      <c r="I119" s="64">
        <f>'ЕФЕКТИВНІСТЬ 2019 рік'!Q102</f>
        <v>0</v>
      </c>
      <c r="K119" s="109">
        <f>'ЕФЕКТИВНІСТЬ 2019 рік'!U102</f>
        <v>0</v>
      </c>
      <c r="L119" s="112" t="str">
        <f>'ЕФЕКТИВНІСТЬ 2019 рік'!V102</f>
        <v>АА</v>
      </c>
      <c r="M119" s="110">
        <f>'ЕФЕКТИВНІСТЬ 2019 рік'!W102</f>
        <v>0</v>
      </c>
      <c r="N119" s="111">
        <f>'ЕФЕКТИВНІСТЬ 2019 рік'!X102</f>
        <v>0</v>
      </c>
    </row>
    <row r="120" spans="2:14" x14ac:dyDescent="0.25">
      <c r="B120" s="2">
        <f>'ЕФЕКТИВНІСТЬ 2019 рік'!B103</f>
        <v>3</v>
      </c>
      <c r="C120" s="143" t="str">
        <f>'ЕФЕКТИВНІСТЬ 2019 рік'!C103</f>
        <v>Третій апеляційний адміністративний суд (м. Дніпро)</v>
      </c>
      <c r="E120" s="141">
        <f>'ЕФЕКТИВНІСТЬ 2019 рік'!K103</f>
        <v>103853.9</v>
      </c>
      <c r="F120" s="141">
        <f>'ЕФЕКТИВНІСТЬ 2019 рік'!E103</f>
        <v>8677.2999999999993</v>
      </c>
      <c r="G120" s="141">
        <f>'ЕФЕКТИВНІСТЬ 2019 рік'!N103</f>
        <v>25.1</v>
      </c>
      <c r="H120" s="64">
        <f>'ЕФЕКТИВНІСТЬ 2019 рік'!R103</f>
        <v>0.89</v>
      </c>
      <c r="I120" s="64">
        <f>'ЕФЕКТИВНІСТЬ 2019 рік'!Q103</f>
        <v>-5.0000000000000051E-2</v>
      </c>
      <c r="K120" s="109">
        <f>'ЕФЕКТИВНІСТЬ 2019 рік'!U103</f>
        <v>0</v>
      </c>
      <c r="L120" s="112">
        <f>'ЕФЕКТИВНІСТЬ 2019 рік'!V103</f>
        <v>0</v>
      </c>
      <c r="M120" s="110">
        <f>'ЕФЕКТИВНІСТЬ 2019 рік'!W103</f>
        <v>0</v>
      </c>
      <c r="N120" s="111" t="str">
        <f>'ЕФЕКТИВНІСТЬ 2019 рік'!X103</f>
        <v>ВА</v>
      </c>
    </row>
    <row r="121" spans="2:14" x14ac:dyDescent="0.25">
      <c r="B121" s="2">
        <f>'ЕФЕКТИВНІСТЬ 2019 рік'!B104</f>
        <v>4</v>
      </c>
      <c r="C121" s="143" t="str">
        <f>'ЕФЕКТИВНІСТЬ 2019 рік'!C104</f>
        <v>П'ятий апеляційний адміністративний суд (м. Одеса)</v>
      </c>
      <c r="E121" s="141">
        <f>'ЕФЕКТИВНІСТЬ 2019 рік'!K104</f>
        <v>107747.7</v>
      </c>
      <c r="F121" s="141">
        <f>'ЕФЕКТИВНІСТЬ 2019 рік'!E104</f>
        <v>7493.1</v>
      </c>
      <c r="G121" s="141">
        <f>'ЕФЕКТИВНІСТЬ 2019 рік'!N104</f>
        <v>23.3</v>
      </c>
      <c r="H121" s="64">
        <f>'ЕФЕКТИВНІСТЬ 2019 рік'!R104</f>
        <v>0.56000000000000005</v>
      </c>
      <c r="I121" s="64">
        <f>'ЕФЕКТИВНІСТЬ 2019 рік'!Q104</f>
        <v>8.0000000000000016E-2</v>
      </c>
      <c r="K121" s="109">
        <f>'ЕФЕКТИВНІСТЬ 2019 рік'!U104</f>
        <v>0</v>
      </c>
      <c r="L121" s="112" t="str">
        <f>'ЕФЕКТИВНІСТЬ 2019 рік'!V104</f>
        <v>АА</v>
      </c>
      <c r="M121" s="110">
        <f>'ЕФЕКТИВНІСТЬ 2019 рік'!W104</f>
        <v>0</v>
      </c>
      <c r="N121" s="111">
        <f>'ЕФЕКТИВНІСТЬ 2019 рік'!X104</f>
        <v>0</v>
      </c>
    </row>
    <row r="122" spans="2:14" ht="17.25" customHeight="1" x14ac:dyDescent="0.25">
      <c r="B122" s="2">
        <f>'ЕФЕКТИВНІСТЬ 2019 рік'!B105</f>
        <v>5</v>
      </c>
      <c r="C122" s="143" t="str">
        <f>'ЕФЕКТИВНІСТЬ 2019 рік'!C105</f>
        <v>Шостий апеляційний адміністративний суд (м. Київ)</v>
      </c>
      <c r="E122" s="141">
        <f>'ЕФЕКТИВНІСТЬ 2019 рік'!K105</f>
        <v>156294.5</v>
      </c>
      <c r="F122" s="141">
        <f>'ЕФЕКТИВНІСТЬ 2019 рік'!E105</f>
        <v>17340.900000000001</v>
      </c>
      <c r="G122" s="141">
        <f>'ЕФЕКТИВНІСТЬ 2019 рік'!N105</f>
        <v>35.5</v>
      </c>
      <c r="H122" s="64">
        <f>'ЕФЕКТИВНІСТЬ 2019 рік'!R105</f>
        <v>1.92</v>
      </c>
      <c r="I122" s="64">
        <f>'ЕФЕКТИВНІСТЬ 2019 рік'!Q105</f>
        <v>0.32</v>
      </c>
      <c r="K122" s="109">
        <f>'ЕФЕКТИВНІСТЬ 2019 рік'!U105</f>
        <v>0</v>
      </c>
      <c r="L122" s="112" t="str">
        <f>'ЕФЕКТИВНІСТЬ 2019 рік'!V105</f>
        <v>АА</v>
      </c>
      <c r="M122" s="110">
        <f>'ЕФЕКТИВНІСТЬ 2019 рік'!W105</f>
        <v>0</v>
      </c>
      <c r="N122" s="111">
        <f>'ЕФЕКТИВНІСТЬ 2019 рік'!X105</f>
        <v>0</v>
      </c>
    </row>
    <row r="123" spans="2:14" ht="23.25" customHeight="1" x14ac:dyDescent="0.25">
      <c r="B123" s="2">
        <f>'ЕФЕКТИВНІСТЬ 2019 рік'!B106</f>
        <v>6</v>
      </c>
      <c r="C123" s="143" t="str">
        <f>'ЕФЕКТИВНІСТЬ 2019 рік'!C106</f>
        <v>Сьомий апеляційний адміністративний суд (м. Вінниця)</v>
      </c>
      <c r="E123" s="141">
        <f>'ЕФЕКТИВНІСТЬ 2019 рік'!K106</f>
        <v>96048.9</v>
      </c>
      <c r="F123" s="141">
        <f>'ЕФЕКТИВНІСТЬ 2019 рік'!E106</f>
        <v>6648</v>
      </c>
      <c r="G123" s="141">
        <f>'ЕФЕКТИВНІСТЬ 2019 рік'!N106</f>
        <v>24.8</v>
      </c>
      <c r="H123" s="64">
        <f>'ЕФЕКТИВНІСТЬ 2019 рік'!R106</f>
        <v>0.26</v>
      </c>
      <c r="I123" s="64">
        <f>'ЕФЕКТИВНІСТЬ 2019 рік'!Q106</f>
        <v>0.12</v>
      </c>
      <c r="K123" s="109">
        <f>'ЕФЕКТИВНІСТЬ 2019 рік'!U106</f>
        <v>0</v>
      </c>
      <c r="L123" s="112" t="str">
        <f>'ЕФЕКТИВНІСТЬ 2019 рік'!V106</f>
        <v>АА</v>
      </c>
      <c r="M123" s="110">
        <f>'ЕФЕКТИВНІСТЬ 2019 рік'!W106</f>
        <v>0</v>
      </c>
      <c r="N123" s="111">
        <f>'ЕФЕКТИВНІСТЬ 2019 рік'!X106</f>
        <v>0</v>
      </c>
    </row>
    <row r="124" spans="2:14" x14ac:dyDescent="0.25">
      <c r="B124" s="2">
        <f>'ЕФЕКТИВНІСТЬ 2019 рік'!B107</f>
        <v>7</v>
      </c>
      <c r="C124" s="143" t="str">
        <f>'ЕФЕКТИВНІСТЬ 2019 рік'!C107</f>
        <v>Восьмий апеляційний адміністративний суд (м. Львів)</v>
      </c>
      <c r="E124" s="141">
        <f>'ЕФЕКТИВНІСТЬ 2019 рік'!K107</f>
        <v>145565.5</v>
      </c>
      <c r="F124" s="141">
        <f>'ЕФЕКТИВНІСТЬ 2019 рік'!E107</f>
        <v>10493.9</v>
      </c>
      <c r="G124" s="141">
        <f>'ЕФЕКТИВНІСТЬ 2019 рік'!N107</f>
        <v>38</v>
      </c>
      <c r="H124" s="64">
        <f>'ЕФЕКТИВНІСТЬ 2019 рік'!R107</f>
        <v>0.35</v>
      </c>
      <c r="I124" s="64">
        <f>'ЕФЕКТИВНІСТЬ 2019 рік'!Q107</f>
        <v>8.9999999999999969E-2</v>
      </c>
      <c r="K124" s="109">
        <f>'ЕФЕКТИВНІСТЬ 2019 рік'!U107</f>
        <v>0</v>
      </c>
      <c r="L124" s="112" t="str">
        <f>'ЕФЕКТИВНІСТЬ 2019 рік'!V107</f>
        <v>АА</v>
      </c>
      <c r="M124" s="110">
        <f>'ЕФЕКТИВНІСТЬ 2019 рік'!W107</f>
        <v>0</v>
      </c>
      <c r="N124" s="111">
        <f>'ЕФЕКТИВНІСТЬ 2019 рік'!X107</f>
        <v>0</v>
      </c>
    </row>
    <row r="125" spans="2:14" x14ac:dyDescent="0.25">
      <c r="B125" s="115"/>
      <c r="C125" s="151"/>
      <c r="E125" s="76"/>
      <c r="F125" s="76"/>
      <c r="G125" s="76"/>
      <c r="H125" s="76"/>
      <c r="I125" s="76"/>
      <c r="K125" s="76"/>
      <c r="L125" s="76"/>
      <c r="M125" s="76"/>
      <c r="N125" s="113"/>
    </row>
    <row r="126" spans="2:14" x14ac:dyDescent="0.25">
      <c r="B126" s="115"/>
      <c r="E126" s="76"/>
      <c r="F126" s="76"/>
      <c r="G126" s="76"/>
      <c r="H126" s="76"/>
      <c r="I126" s="76"/>
      <c r="K126" s="76"/>
      <c r="L126" s="76"/>
      <c r="M126" s="76"/>
      <c r="N126" s="113"/>
    </row>
    <row r="127" spans="2:14" x14ac:dyDescent="0.25">
      <c r="B127" s="115"/>
      <c r="E127" s="76"/>
      <c r="F127" s="76"/>
      <c r="G127" s="76"/>
      <c r="H127" s="76"/>
      <c r="I127" s="76"/>
      <c r="K127" s="76"/>
      <c r="L127" s="76"/>
      <c r="M127" s="9"/>
      <c r="N127" s="113"/>
    </row>
    <row r="128" spans="2:14" x14ac:dyDescent="0.25">
      <c r="B128" s="115"/>
      <c r="E128" s="76"/>
      <c r="F128" s="76"/>
      <c r="G128" s="76"/>
      <c r="H128" s="76"/>
      <c r="I128" s="76"/>
      <c r="K128" s="76"/>
      <c r="L128" s="76"/>
      <c r="M128" s="9"/>
      <c r="N128" s="113"/>
    </row>
    <row r="129" spans="2:14" x14ac:dyDescent="0.25">
      <c r="B129" s="115"/>
      <c r="E129" s="76"/>
      <c r="F129" s="76"/>
      <c r="G129" s="76"/>
      <c r="H129" s="76"/>
      <c r="I129" s="76"/>
      <c r="K129" s="76"/>
      <c r="L129" s="76"/>
      <c r="M129" s="9"/>
      <c r="N129" s="113"/>
    </row>
    <row r="130" spans="2:14" x14ac:dyDescent="0.25">
      <c r="B130" s="115"/>
      <c r="E130" s="76"/>
      <c r="F130" s="76"/>
      <c r="G130" s="76"/>
      <c r="H130" s="76"/>
      <c r="I130" s="76"/>
      <c r="K130" s="76"/>
      <c r="L130" s="76"/>
      <c r="M130" s="9"/>
      <c r="N130" s="113"/>
    </row>
    <row r="131" spans="2:14" x14ac:dyDescent="0.25">
      <c r="B131" s="115"/>
      <c r="E131" s="76"/>
      <c r="F131" s="76"/>
      <c r="G131" s="76"/>
      <c r="H131" s="76"/>
      <c r="I131" s="76"/>
      <c r="K131" s="76"/>
      <c r="L131" s="76"/>
      <c r="M131" s="9"/>
      <c r="N131" s="113"/>
    </row>
    <row r="132" spans="2:14" x14ac:dyDescent="0.25">
      <c r="B132" s="115"/>
      <c r="E132" s="76"/>
      <c r="F132" s="76"/>
      <c r="G132" s="76"/>
      <c r="H132" s="76"/>
      <c r="I132" s="76"/>
      <c r="K132" s="76"/>
      <c r="L132" s="76"/>
      <c r="M132" s="9"/>
      <c r="N132" s="113"/>
    </row>
    <row r="133" spans="2:14" x14ac:dyDescent="0.25">
      <c r="B133" s="115"/>
      <c r="E133" s="76"/>
      <c r="F133" s="76"/>
      <c r="G133" s="76"/>
      <c r="H133" s="76"/>
      <c r="I133" s="76"/>
      <c r="K133" s="76"/>
      <c r="L133" s="76"/>
      <c r="M133" s="9"/>
      <c r="N133" s="113"/>
    </row>
    <row r="134" spans="2:14" x14ac:dyDescent="0.25">
      <c r="B134" s="115"/>
      <c r="E134" s="76"/>
      <c r="F134" s="76"/>
      <c r="G134" s="76"/>
      <c r="H134" s="76"/>
      <c r="I134" s="76"/>
      <c r="K134" s="76"/>
      <c r="L134" s="76"/>
      <c r="M134" s="9"/>
      <c r="N134" s="113"/>
    </row>
    <row r="135" spans="2:14" x14ac:dyDescent="0.25">
      <c r="B135" s="115"/>
      <c r="E135" s="76"/>
      <c r="F135" s="76"/>
      <c r="G135" s="76"/>
      <c r="H135" s="76"/>
      <c r="I135" s="76"/>
      <c r="K135" s="76"/>
      <c r="L135" s="76"/>
      <c r="M135" s="9"/>
      <c r="N135" s="113"/>
    </row>
    <row r="136" spans="2:14" x14ac:dyDescent="0.25">
      <c r="B136" s="115"/>
      <c r="E136" s="76"/>
      <c r="F136" s="76"/>
      <c r="G136" s="76"/>
      <c r="H136" s="76"/>
      <c r="I136" s="76"/>
      <c r="K136" s="76"/>
      <c r="L136" s="76"/>
      <c r="M136" s="9"/>
      <c r="N136" s="113"/>
    </row>
    <row r="137" spans="2:14" x14ac:dyDescent="0.25">
      <c r="B137" s="115"/>
      <c r="E137" s="76"/>
      <c r="F137" s="76"/>
      <c r="G137" s="76"/>
      <c r="H137" s="76"/>
      <c r="I137" s="76"/>
      <c r="K137" s="76"/>
      <c r="L137" s="76"/>
      <c r="M137" s="9"/>
      <c r="N137" s="113"/>
    </row>
    <row r="138" spans="2:14" x14ac:dyDescent="0.25">
      <c r="E138" s="76"/>
      <c r="F138" s="76"/>
      <c r="G138" s="76"/>
      <c r="H138" s="76"/>
      <c r="I138" s="76"/>
      <c r="K138" s="76"/>
      <c r="L138" s="76"/>
      <c r="M138" s="76"/>
      <c r="N138" s="113"/>
    </row>
  </sheetData>
  <conditionalFormatting sqref="L36:L60 N36:N60">
    <cfRule type="colorScale" priority="66">
      <colorScale>
        <cfvo type="formula" val="#REF!"/>
        <cfvo type="max"/>
        <color rgb="FF63BE7B"/>
        <color rgb="FFFCFCFF"/>
      </colorScale>
    </cfRule>
    <cfRule type="colorScale" priority="67">
      <colorScale>
        <cfvo type="min"/>
        <cfvo type="max"/>
        <color theme="0" tint="-0.499984740745262"/>
        <color rgb="FFFFEF9C"/>
      </colorScale>
    </cfRule>
    <cfRule type="colorScale" priority="68">
      <colorScale>
        <cfvo type="min"/>
        <cfvo type="max"/>
        <color theme="0" tint="-0.34998626667073579"/>
        <color rgb="FFFFEF9C"/>
      </colorScale>
    </cfRule>
    <cfRule type="colorScale" priority="69">
      <colorScale>
        <cfvo type="formula" val="$S$6"/>
        <cfvo type="formula" val="$T$6"/>
        <color rgb="FFFFEF9C"/>
        <color rgb="FF63BE7B"/>
      </colorScale>
    </cfRule>
    <cfRule type="colorScale" priority="70">
      <colorScale>
        <cfvo type="formula" val="$S$6"/>
        <cfvo type="max"/>
        <color rgb="FF00B050"/>
        <color rgb="FFFFEF9C"/>
      </colorScale>
    </cfRule>
    <cfRule type="colorScale" priority="71">
      <colorScale>
        <cfvo type="min"/>
        <cfvo type="max"/>
        <color rgb="FF63BE7B"/>
        <color rgb="FFFFEF9C"/>
      </colorScale>
    </cfRule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0:N34 N138 N61 L10:L32">
    <cfRule type="colorScale" priority="3728">
      <colorScale>
        <cfvo type="formula" val="#REF!"/>
        <cfvo type="max"/>
        <color rgb="FF63BE7B"/>
        <color rgb="FFFCFCFF"/>
      </colorScale>
    </cfRule>
    <cfRule type="colorScale" priority="3729">
      <colorScale>
        <cfvo type="min"/>
        <cfvo type="max"/>
        <color theme="0" tint="-0.499984740745262"/>
        <color rgb="FFFFEF9C"/>
      </colorScale>
    </cfRule>
    <cfRule type="colorScale" priority="3730">
      <colorScale>
        <cfvo type="min"/>
        <cfvo type="max"/>
        <color theme="0" tint="-0.34998626667073579"/>
        <color rgb="FFFFEF9C"/>
      </colorScale>
    </cfRule>
    <cfRule type="colorScale" priority="3731">
      <colorScale>
        <cfvo type="formula" val="$S$6"/>
        <cfvo type="formula" val="$T$6"/>
        <color rgb="FFFFEF9C"/>
        <color rgb="FF63BE7B"/>
      </colorScale>
    </cfRule>
    <cfRule type="colorScale" priority="3732">
      <colorScale>
        <cfvo type="formula" val="$S$6"/>
        <cfvo type="max"/>
        <color rgb="FF00B050"/>
        <color rgb="FFFFEF9C"/>
      </colorScale>
    </cfRule>
    <cfRule type="colorScale" priority="3733">
      <colorScale>
        <cfvo type="min"/>
        <cfvo type="max"/>
        <color rgb="FF63BE7B"/>
        <color rgb="FFFFEF9C"/>
      </colorScale>
    </cfRule>
    <cfRule type="colorScale" priority="37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90:L114 N90:N114">
    <cfRule type="colorScale" priority="42">
      <colorScale>
        <cfvo type="formula" val="#REF!"/>
        <cfvo type="max"/>
        <color rgb="FF63BE7B"/>
        <color rgb="FFFCFCFF"/>
      </colorScale>
    </cfRule>
    <cfRule type="colorScale" priority="43">
      <colorScale>
        <cfvo type="min"/>
        <cfvo type="max"/>
        <color theme="0" tint="-0.499984740745262"/>
        <color rgb="FFFFEF9C"/>
      </colorScale>
    </cfRule>
    <cfRule type="colorScale" priority="44">
      <colorScale>
        <cfvo type="min"/>
        <cfvo type="max"/>
        <color theme="0" tint="-0.34998626667073579"/>
        <color rgb="FFFFEF9C"/>
      </colorScale>
    </cfRule>
    <cfRule type="colorScale" priority="45">
      <colorScale>
        <cfvo type="formula" val="$S$6"/>
        <cfvo type="formula" val="$T$6"/>
        <color rgb="FFFFEF9C"/>
        <color rgb="FF63BE7B"/>
      </colorScale>
    </cfRule>
    <cfRule type="colorScale" priority="46">
      <colorScale>
        <cfvo type="formula" val="$S$6"/>
        <cfvo type="max"/>
        <color rgb="FF00B050"/>
        <color rgb="FFFFEF9C"/>
      </colorScale>
    </cfRule>
    <cfRule type="colorScale" priority="47">
      <colorScale>
        <cfvo type="min"/>
        <cfvo type="max"/>
        <color rgb="FF63BE7B"/>
        <color rgb="FFFFEF9C"/>
      </colorScale>
    </cfRule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9 N9">
    <cfRule type="colorScale" priority="18">
      <colorScale>
        <cfvo type="formula" val="#REF!"/>
        <cfvo type="max"/>
        <color rgb="FF63BE7B"/>
        <color rgb="FFFCFCFF"/>
      </colorScale>
    </cfRule>
    <cfRule type="colorScale" priority="19">
      <colorScale>
        <cfvo type="min"/>
        <cfvo type="max"/>
        <color theme="0" tint="-0.499984740745262"/>
        <color rgb="FFFFEF9C"/>
      </colorScale>
    </cfRule>
    <cfRule type="colorScale" priority="20">
      <colorScale>
        <cfvo type="min"/>
        <cfvo type="max"/>
        <color theme="0" tint="-0.34998626667073579"/>
        <color rgb="FFFFEF9C"/>
      </colorScale>
    </cfRule>
    <cfRule type="colorScale" priority="21">
      <colorScale>
        <cfvo type="formula" val="$S$6"/>
        <cfvo type="formula" val="$T$6"/>
        <color rgb="FFFFEF9C"/>
        <color rgb="FF63BE7B"/>
      </colorScale>
    </cfRule>
    <cfRule type="colorScale" priority="22">
      <colorScale>
        <cfvo type="formula" val="$S$6"/>
        <cfvo type="max"/>
        <color rgb="FF00B050"/>
        <color rgb="FFFFEF9C"/>
      </colorScale>
    </cfRule>
    <cfRule type="colorScale" priority="23">
      <colorScale>
        <cfvo type="min"/>
        <cfvo type="max"/>
        <color rgb="FF63BE7B"/>
        <color rgb="FFFFEF9C"/>
      </colorScale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63:L68 N63:N68">
    <cfRule type="colorScale" priority="4319">
      <colorScale>
        <cfvo type="formula" val="#REF!"/>
        <cfvo type="max"/>
        <color rgb="FF63BE7B"/>
        <color rgb="FFFCFCFF"/>
      </colorScale>
    </cfRule>
    <cfRule type="colorScale" priority="4320">
      <colorScale>
        <cfvo type="min"/>
        <cfvo type="max"/>
        <color theme="0" tint="-0.499984740745262"/>
        <color rgb="FFFFEF9C"/>
      </colorScale>
    </cfRule>
    <cfRule type="colorScale" priority="4321">
      <colorScale>
        <cfvo type="min"/>
        <cfvo type="max"/>
        <color theme="0" tint="-0.34998626667073579"/>
        <color rgb="FFFFEF9C"/>
      </colorScale>
    </cfRule>
    <cfRule type="colorScale" priority="4322">
      <colorScale>
        <cfvo type="formula" val="$S$6"/>
        <cfvo type="formula" val="$T$6"/>
        <color rgb="FFFFEF9C"/>
        <color rgb="FF63BE7B"/>
      </colorScale>
    </cfRule>
    <cfRule type="colorScale" priority="4323">
      <colorScale>
        <cfvo type="formula" val="$S$6"/>
        <cfvo type="max"/>
        <color rgb="FF00B050"/>
        <color rgb="FFFFEF9C"/>
      </colorScale>
    </cfRule>
    <cfRule type="colorScale" priority="4324">
      <colorScale>
        <cfvo type="min"/>
        <cfvo type="max"/>
        <color rgb="FF63BE7B"/>
        <color rgb="FFFFEF9C"/>
      </colorScale>
    </cfRule>
    <cfRule type="colorScale" priority="43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19:L125 N119:N137">
    <cfRule type="colorScale" priority="4347">
      <colorScale>
        <cfvo type="formula" val="#REF!"/>
        <cfvo type="max"/>
        <color rgb="FF63BE7B"/>
        <color rgb="FFFCFCFF"/>
      </colorScale>
    </cfRule>
    <cfRule type="colorScale" priority="4348">
      <colorScale>
        <cfvo type="min"/>
        <cfvo type="max"/>
        <color theme="0" tint="-0.499984740745262"/>
        <color rgb="FFFFEF9C"/>
      </colorScale>
    </cfRule>
    <cfRule type="colorScale" priority="4349">
      <colorScale>
        <cfvo type="min"/>
        <cfvo type="max"/>
        <color theme="0" tint="-0.34998626667073579"/>
        <color rgb="FFFFEF9C"/>
      </colorScale>
    </cfRule>
    <cfRule type="colorScale" priority="4350">
      <colorScale>
        <cfvo type="formula" val="$S$6"/>
        <cfvo type="formula" val="$T$6"/>
        <color rgb="FFFFEF9C"/>
        <color rgb="FF63BE7B"/>
      </colorScale>
    </cfRule>
    <cfRule type="colorScale" priority="4351">
      <colorScale>
        <cfvo type="formula" val="$S$6"/>
        <cfvo type="max"/>
        <color rgb="FF00B050"/>
        <color rgb="FFFFEF9C"/>
      </colorScale>
    </cfRule>
    <cfRule type="colorScale" priority="4352">
      <colorScale>
        <cfvo type="min"/>
        <cfvo type="max"/>
        <color rgb="FF63BE7B"/>
        <color rgb="FFFFEF9C"/>
      </colorScale>
    </cfRule>
    <cfRule type="colorScale" priority="43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18 N118">
    <cfRule type="colorScale" priority="6">
      <colorScale>
        <cfvo type="formula" val="#REF!"/>
        <cfvo type="max"/>
        <color rgb="FF63BE7B"/>
        <color rgb="FFFCFCFF"/>
      </colorScale>
    </cfRule>
    <cfRule type="colorScale" priority="7">
      <colorScale>
        <cfvo type="min"/>
        <cfvo type="max"/>
        <color theme="0" tint="-0.499984740745262"/>
        <color rgb="FFFFEF9C"/>
      </colorScale>
    </cfRule>
    <cfRule type="colorScale" priority="8">
      <colorScale>
        <cfvo type="min"/>
        <cfvo type="max"/>
        <color theme="0" tint="-0.34998626667073579"/>
        <color rgb="FFFFEF9C"/>
      </colorScale>
    </cfRule>
    <cfRule type="colorScale" priority="9">
      <colorScale>
        <cfvo type="formula" val="$S$6"/>
        <cfvo type="formula" val="$T$6"/>
        <color rgb="FFFFEF9C"/>
        <color rgb="FF63BE7B"/>
      </colorScale>
    </cfRule>
    <cfRule type="colorScale" priority="10">
      <colorScale>
        <cfvo type="formula" val="$S$6"/>
        <cfvo type="max"/>
        <color rgb="FF00B050"/>
        <color rgb="FFFFEF9C"/>
      </colorScale>
    </cfRule>
    <cfRule type="colorScale" priority="11">
      <colorScale>
        <cfvo type="min"/>
        <cfvo type="max"/>
        <color rgb="FF63BE7B"/>
        <color rgb="FFFFEF9C"/>
      </colorScale>
    </cfRule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scale="24" fitToHeight="0" orientation="landscape" r:id="rId1"/>
  <rowBreaks count="1" manualBreakCount="1">
    <brk id="87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3" operator="containsText" id="{CB329E68-B680-4420-84CA-2DFDE4704A7D}">
            <xm:f>NOT(ISERROR(SEARCH($V$8,L10)))</xm:f>
            <xm:f>$V$8</xm:f>
            <x14:dxf>
              <fill>
                <patternFill>
                  <bgColor rgb="FF00B050"/>
                </patternFill>
              </fill>
            </x14:dxf>
          </x14:cfRule>
          <xm:sqref>L10:L32 L119:L125</xm:sqref>
        </x14:conditionalFormatting>
        <x14:conditionalFormatting xmlns:xm="http://schemas.microsoft.com/office/excel/2006/main">
          <x14:cfRule type="containsText" priority="112" operator="containsText" id="{5150B872-83B0-4D1E-AA82-E063086A6BC6}">
            <xm:f>NOT(ISERROR(SEARCH($X$8,N10)))</xm:f>
            <xm:f>$X$8</xm:f>
            <x14:dxf>
              <fill>
                <patternFill>
                  <bgColor theme="9" tint="-0.24994659260841701"/>
                </patternFill>
              </fill>
            </x14:dxf>
          </x14:cfRule>
          <xm:sqref>N61 N10:N34 N119:N138</xm:sqref>
        </x14:conditionalFormatting>
        <x14:conditionalFormatting xmlns:xm="http://schemas.microsoft.com/office/excel/2006/main">
          <x14:cfRule type="containsText" priority="111" operator="containsText" id="{B77A9C81-15EC-4486-9270-357919059478}">
            <xm:f>NOT(ISERROR(SEARCH($W$8,M10)))</xm:f>
            <xm:f>$W$8</xm:f>
            <x14:dxf>
              <fill>
                <patternFill>
                  <bgColor rgb="FFFF0000"/>
                </patternFill>
              </fill>
            </x14:dxf>
          </x14:cfRule>
          <xm:sqref>M10:M32 M119:M137</xm:sqref>
        </x14:conditionalFormatting>
        <x14:conditionalFormatting xmlns:xm="http://schemas.microsoft.com/office/excel/2006/main">
          <x14:cfRule type="containsText" priority="109" operator="containsText" id="{E5399B72-03D3-40F3-98FB-464609289B5A}">
            <xm:f>NOT(ISERROR(SEARCH($U$8,K10)))</xm:f>
            <xm:f>$U$8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10" operator="containsText" id="{52773EF8-A2A1-4F0E-8149-161D4336BD0B}">
            <xm:f>NOT(ISERROR(SEARCH($W$8,K10)))</xm:f>
            <xm:f>$W$8</xm:f>
            <x14:dxf>
              <fill>
                <patternFill>
                  <bgColor rgb="FFFF0000"/>
                </patternFill>
              </fill>
            </x14:dxf>
          </x14:cfRule>
          <xm:sqref>K10:K32 K119:K125</xm:sqref>
        </x14:conditionalFormatting>
        <x14:conditionalFormatting xmlns:xm="http://schemas.microsoft.com/office/excel/2006/main">
          <x14:cfRule type="containsText" priority="65" operator="containsText" id="{147CD598-F48F-4DCA-909D-F1A457649E18}">
            <xm:f>NOT(ISERROR(SEARCH($V$8,L36)))</xm:f>
            <xm:f>$V$8</xm:f>
            <x14:dxf>
              <fill>
                <patternFill>
                  <bgColor rgb="FF00B050"/>
                </patternFill>
              </fill>
            </x14:dxf>
          </x14:cfRule>
          <xm:sqref>L36:L60</xm:sqref>
        </x14:conditionalFormatting>
        <x14:conditionalFormatting xmlns:xm="http://schemas.microsoft.com/office/excel/2006/main">
          <x14:cfRule type="containsText" priority="64" operator="containsText" id="{A3481F9F-9D5F-4F23-B924-E77524590B34}">
            <xm:f>NOT(ISERROR(SEARCH($X$8,N36)))</xm:f>
            <xm:f>$X$8</xm:f>
            <x14:dxf>
              <fill>
                <patternFill>
                  <bgColor theme="9" tint="-0.24994659260841701"/>
                </patternFill>
              </fill>
            </x14:dxf>
          </x14:cfRule>
          <xm:sqref>N36:N60</xm:sqref>
        </x14:conditionalFormatting>
        <x14:conditionalFormatting xmlns:xm="http://schemas.microsoft.com/office/excel/2006/main">
          <x14:cfRule type="containsText" priority="63" operator="containsText" id="{ABCCF84D-4630-4E3E-AF7A-D54BDB2FDBF1}">
            <xm:f>NOT(ISERROR(SEARCH($W$8,M36)))</xm:f>
            <xm:f>$W$8</xm:f>
            <x14:dxf>
              <fill>
                <patternFill>
                  <bgColor rgb="FFFF0000"/>
                </patternFill>
              </fill>
            </x14:dxf>
          </x14:cfRule>
          <xm:sqref>M36:M60</xm:sqref>
        </x14:conditionalFormatting>
        <x14:conditionalFormatting xmlns:xm="http://schemas.microsoft.com/office/excel/2006/main">
          <x14:cfRule type="containsText" priority="61" operator="containsText" id="{4C966D20-021C-472D-BCDB-714D7FCB73AC}">
            <xm:f>NOT(ISERROR(SEARCH($U$8,K36)))</xm:f>
            <xm:f>$U$8</xm:f>
            <x14:dxf>
              <fill>
                <patternFill>
                  <bgColor rgb="FFFFFF00"/>
                </patternFill>
              </fill>
            </x14:dxf>
          </x14:cfRule>
          <x14:cfRule type="containsText" priority="62" operator="containsText" id="{033168BC-706A-47DF-B096-AD385DCF42A7}">
            <xm:f>NOT(ISERROR(SEARCH($W$8,K36)))</xm:f>
            <xm:f>$W$8</xm:f>
            <x14:dxf>
              <fill>
                <patternFill>
                  <bgColor rgb="FFFF0000"/>
                </patternFill>
              </fill>
            </x14:dxf>
          </x14:cfRule>
          <xm:sqref>K36:K60</xm:sqref>
        </x14:conditionalFormatting>
        <x14:conditionalFormatting xmlns:xm="http://schemas.microsoft.com/office/excel/2006/main">
          <x14:cfRule type="containsText" priority="53" operator="containsText" id="{B7ADF56E-DAAE-43CC-96EF-90EB92E8A907}">
            <xm:f>NOT(ISERROR(SEARCH($V$8,L63)))</xm:f>
            <xm:f>$V$8</xm:f>
            <x14:dxf>
              <fill>
                <patternFill>
                  <bgColor rgb="FF00B050"/>
                </patternFill>
              </fill>
            </x14:dxf>
          </x14:cfRule>
          <xm:sqref>L63:L68</xm:sqref>
        </x14:conditionalFormatting>
        <x14:conditionalFormatting xmlns:xm="http://schemas.microsoft.com/office/excel/2006/main">
          <x14:cfRule type="containsText" priority="52" operator="containsText" id="{2C06C42D-1E04-431A-A294-4A0FFBCC8AB0}">
            <xm:f>NOT(ISERROR(SEARCH($X$8,N63)))</xm:f>
            <xm:f>$X$8</xm:f>
            <x14:dxf>
              <fill>
                <patternFill>
                  <bgColor theme="9" tint="-0.24994659260841701"/>
                </patternFill>
              </fill>
            </x14:dxf>
          </x14:cfRule>
          <xm:sqref>N63:N68</xm:sqref>
        </x14:conditionalFormatting>
        <x14:conditionalFormatting xmlns:xm="http://schemas.microsoft.com/office/excel/2006/main">
          <x14:cfRule type="containsText" priority="51" operator="containsText" id="{398FFE87-DFA4-4DD0-A3F3-2DF6FB8BA1DD}">
            <xm:f>NOT(ISERROR(SEARCH($W$8,M63)))</xm:f>
            <xm:f>$W$8</xm:f>
            <x14:dxf>
              <fill>
                <patternFill>
                  <bgColor rgb="FFFF0000"/>
                </patternFill>
              </fill>
            </x14:dxf>
          </x14:cfRule>
          <xm:sqref>M63:M68</xm:sqref>
        </x14:conditionalFormatting>
        <x14:conditionalFormatting xmlns:xm="http://schemas.microsoft.com/office/excel/2006/main">
          <x14:cfRule type="containsText" priority="49" operator="containsText" id="{215931DF-3BCF-4CDB-8DFA-7F7C5AFF3468}">
            <xm:f>NOT(ISERROR(SEARCH($U$8,K63)))</xm:f>
            <xm:f>$U$8</xm:f>
            <x14:dxf>
              <fill>
                <patternFill>
                  <bgColor rgb="FFFFFF00"/>
                </patternFill>
              </fill>
            </x14:dxf>
          </x14:cfRule>
          <x14:cfRule type="containsText" priority="50" operator="containsText" id="{82CB1291-86E1-47DB-9042-63775BC9EF7D}">
            <xm:f>NOT(ISERROR(SEARCH($W$8,K63)))</xm:f>
            <xm:f>$W$8</xm:f>
            <x14:dxf>
              <fill>
                <patternFill>
                  <bgColor rgb="FFFF0000"/>
                </patternFill>
              </fill>
            </x14:dxf>
          </x14:cfRule>
          <xm:sqref>K63:K68</xm:sqref>
        </x14:conditionalFormatting>
        <x14:conditionalFormatting xmlns:xm="http://schemas.microsoft.com/office/excel/2006/main">
          <x14:cfRule type="containsText" priority="41" operator="containsText" id="{33CE4414-7F51-4C97-867A-327E8F2F7333}">
            <xm:f>NOT(ISERROR(SEARCH($V$8,L90)))</xm:f>
            <xm:f>$V$8</xm:f>
            <x14:dxf>
              <fill>
                <patternFill>
                  <bgColor rgb="FF00B050"/>
                </patternFill>
              </fill>
            </x14:dxf>
          </x14:cfRule>
          <xm:sqref>L90:L114</xm:sqref>
        </x14:conditionalFormatting>
        <x14:conditionalFormatting xmlns:xm="http://schemas.microsoft.com/office/excel/2006/main">
          <x14:cfRule type="containsText" priority="40" operator="containsText" id="{31399C41-16D9-4434-B3F8-8B3EA7F3594C}">
            <xm:f>NOT(ISERROR(SEARCH($X$8,N90)))</xm:f>
            <xm:f>$X$8</xm:f>
            <x14:dxf>
              <fill>
                <patternFill>
                  <bgColor theme="9" tint="-0.24994659260841701"/>
                </patternFill>
              </fill>
            </x14:dxf>
          </x14:cfRule>
          <xm:sqref>N90:N114</xm:sqref>
        </x14:conditionalFormatting>
        <x14:conditionalFormatting xmlns:xm="http://schemas.microsoft.com/office/excel/2006/main">
          <x14:cfRule type="containsText" priority="39" operator="containsText" id="{386B4FBA-E809-4486-A4CE-166293237FCA}">
            <xm:f>NOT(ISERROR(SEARCH($W$8,M90)))</xm:f>
            <xm:f>$W$8</xm:f>
            <x14:dxf>
              <fill>
                <patternFill>
                  <bgColor rgb="FFFF0000"/>
                </patternFill>
              </fill>
            </x14:dxf>
          </x14:cfRule>
          <xm:sqref>M90:M114</xm:sqref>
        </x14:conditionalFormatting>
        <x14:conditionalFormatting xmlns:xm="http://schemas.microsoft.com/office/excel/2006/main">
          <x14:cfRule type="containsText" priority="37" operator="containsText" id="{7089D9C5-5A47-46BC-99F9-306CD6AA032C}">
            <xm:f>NOT(ISERROR(SEARCH($U$8,K90)))</xm:f>
            <xm:f>$U$8</xm:f>
            <x14:dxf>
              <fill>
                <patternFill>
                  <bgColor rgb="FFFFFF00"/>
                </patternFill>
              </fill>
            </x14:dxf>
          </x14:cfRule>
          <x14:cfRule type="containsText" priority="38" operator="containsText" id="{0ECD8D47-E016-415A-9E92-41718276D619}">
            <xm:f>NOT(ISERROR(SEARCH($W$8,K90)))</xm:f>
            <xm:f>$W$8</xm:f>
            <x14:dxf>
              <fill>
                <patternFill>
                  <bgColor rgb="FFFF0000"/>
                </patternFill>
              </fill>
            </x14:dxf>
          </x14:cfRule>
          <xm:sqref>K90:K114</xm:sqref>
        </x14:conditionalFormatting>
        <x14:conditionalFormatting xmlns:xm="http://schemas.microsoft.com/office/excel/2006/main">
          <x14:cfRule type="containsText" priority="17" operator="containsText" id="{3190833C-DE4F-41D4-B47C-7E716E91246C}">
            <xm:f>NOT(ISERROR(SEARCH($V$8,L9)))</xm:f>
            <xm:f>$V$8</xm:f>
            <x14:dxf>
              <fill>
                <patternFill>
                  <bgColor rgb="FF00B050"/>
                </patternFill>
              </fill>
            </x14:dxf>
          </x14:cfRule>
          <xm:sqref>L9</xm:sqref>
        </x14:conditionalFormatting>
        <x14:conditionalFormatting xmlns:xm="http://schemas.microsoft.com/office/excel/2006/main">
          <x14:cfRule type="containsText" priority="16" operator="containsText" id="{8CCBDEC4-CE14-40E6-A08F-FDB46D0459E2}">
            <xm:f>NOT(ISERROR(SEARCH($X$8,N9)))</xm:f>
            <xm:f>$X$8</xm:f>
            <x14:dxf>
              <fill>
                <patternFill>
                  <bgColor theme="9" tint="-0.24994659260841701"/>
                </patternFill>
              </fill>
            </x14:dxf>
          </x14:cfRule>
          <xm:sqref>N9</xm:sqref>
        </x14:conditionalFormatting>
        <x14:conditionalFormatting xmlns:xm="http://schemas.microsoft.com/office/excel/2006/main">
          <x14:cfRule type="containsText" priority="15" operator="containsText" id="{2CE5AD83-1D03-49A8-ACA6-4AD2FE794F0D}">
            <xm:f>NOT(ISERROR(SEARCH($W$8,M9)))</xm:f>
            <xm:f>$W$8</xm:f>
            <x14:dxf>
              <fill>
                <patternFill>
                  <bgColor rgb="FFFF0000"/>
                </patternFill>
              </fill>
            </x14:dxf>
          </x14:cfRule>
          <xm:sqref>M9</xm:sqref>
        </x14:conditionalFormatting>
        <x14:conditionalFormatting xmlns:xm="http://schemas.microsoft.com/office/excel/2006/main">
          <x14:cfRule type="containsText" priority="13" operator="containsText" id="{809B93B1-9543-4C46-9D7A-275FC5340BC5}">
            <xm:f>NOT(ISERROR(SEARCH($U$8,K9)))</xm:f>
            <xm:f>$U$8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4" operator="containsText" id="{117B8D2D-342A-4B11-8CA9-B69AB3D4810E}">
            <xm:f>NOT(ISERROR(SEARCH($W$8,K9)))</xm:f>
            <xm:f>$W$8</xm:f>
            <x14:dxf>
              <fill>
                <patternFill>
                  <bgColor rgb="FFFF0000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containsText" priority="5" operator="containsText" id="{FB74015F-4B3C-49C6-9E85-38CD56CA02BC}">
            <xm:f>NOT(ISERROR(SEARCH($V$8,L118)))</xm:f>
            <xm:f>$V$8</xm:f>
            <x14:dxf>
              <fill>
                <patternFill>
                  <bgColor rgb="FF00B050"/>
                </patternFill>
              </fill>
            </x14:dxf>
          </x14:cfRule>
          <xm:sqref>L118</xm:sqref>
        </x14:conditionalFormatting>
        <x14:conditionalFormatting xmlns:xm="http://schemas.microsoft.com/office/excel/2006/main">
          <x14:cfRule type="containsText" priority="4" operator="containsText" id="{836FA6C6-E123-4D1D-BFF1-9B077CD493C1}">
            <xm:f>NOT(ISERROR(SEARCH($X$8,N118)))</xm:f>
            <xm:f>$X$8</xm:f>
            <x14:dxf>
              <fill>
                <patternFill>
                  <bgColor theme="9" tint="-0.24994659260841701"/>
                </patternFill>
              </fill>
            </x14:dxf>
          </x14:cfRule>
          <xm:sqref>N118</xm:sqref>
        </x14:conditionalFormatting>
        <x14:conditionalFormatting xmlns:xm="http://schemas.microsoft.com/office/excel/2006/main">
          <x14:cfRule type="containsText" priority="3" operator="containsText" id="{480B5C9F-E1B9-4D43-8D68-1E208639ECA0}">
            <xm:f>NOT(ISERROR(SEARCH($W$8,M118)))</xm:f>
            <xm:f>$W$8</xm:f>
            <x14:dxf>
              <fill>
                <patternFill>
                  <bgColor rgb="FFFF0000"/>
                </patternFill>
              </fill>
            </x14:dxf>
          </x14:cfRule>
          <xm:sqref>M118</xm:sqref>
        </x14:conditionalFormatting>
        <x14:conditionalFormatting xmlns:xm="http://schemas.microsoft.com/office/excel/2006/main">
          <x14:cfRule type="containsText" priority="1" operator="containsText" id="{DD703A89-201E-4116-A491-63CF9DB8DD5A}">
            <xm:f>NOT(ISERROR(SEARCH($U$8,K118)))</xm:f>
            <xm:f>$U$8</xm:f>
            <x14:dxf>
              <fill>
                <patternFill>
                  <bgColor rgb="FFFFFF00"/>
                </patternFill>
              </fill>
            </x14:dxf>
          </x14:cfRule>
          <x14:cfRule type="containsText" priority="2" operator="containsText" id="{3923A68A-FB27-42DC-A35E-93BF03FF51D8}">
            <xm:f>NOT(ISERROR(SEARCH($W$8,K118)))</xm:f>
            <xm:f>$W$8</xm:f>
            <x14:dxf>
              <fill>
                <patternFill>
                  <bgColor rgb="FFFF0000"/>
                </patternFill>
              </fill>
            </x14:dxf>
          </x14:cfRule>
          <xm:sqref>K118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91"/>
  <sheetViews>
    <sheetView topLeftCell="B1" zoomScale="59" zoomScaleNormal="59" zoomScaleSheetLayoutView="35" workbookViewId="0">
      <pane xSplit="3" ySplit="3" topLeftCell="E182" activePane="bottomRight" state="frozen"/>
      <selection activeCell="B1" sqref="B1"/>
      <selection pane="topRight" activeCell="E1" sqref="E1"/>
      <selection pane="bottomLeft" activeCell="B4" sqref="B4"/>
      <selection pane="bottomRight" activeCell="U195" sqref="U195"/>
    </sheetView>
  </sheetViews>
  <sheetFormatPr defaultRowHeight="15" outlineLevelRow="1" outlineLevelCol="1" x14ac:dyDescent="0.25"/>
  <cols>
    <col min="1" max="1" width="1.5703125" style="155" customWidth="1"/>
    <col min="2" max="2" width="5.140625" style="153" customWidth="1" outlineLevel="1"/>
    <col min="3" max="3" width="5.5703125" style="153" customWidth="1" outlineLevel="1"/>
    <col min="4" max="4" width="49.5703125" style="154" customWidth="1" outlineLevel="1"/>
    <col min="5" max="5" width="13.85546875" style="156" customWidth="1" outlineLevel="1"/>
    <col min="6" max="6" width="15" style="154" customWidth="1" outlineLevel="1"/>
    <col min="7" max="7" width="14.7109375" style="154" customWidth="1" outlineLevel="1"/>
    <col min="8" max="8" width="15" style="154" customWidth="1" outlineLevel="1"/>
    <col min="9" max="9" width="5.85546875" style="155" customWidth="1"/>
    <col min="10" max="10" width="5.140625" style="153" hidden="1" customWidth="1" outlineLevel="1"/>
    <col min="11" max="11" width="5.5703125" style="153" hidden="1" customWidth="1" outlineLevel="1"/>
    <col min="12" max="12" width="45.140625" style="155" hidden="1" customWidth="1" outlineLevel="1"/>
    <col min="13" max="13" width="12.7109375" style="154" hidden="1" customWidth="1" outlineLevel="1"/>
    <col min="14" max="16" width="15.28515625" style="154" hidden="1" customWidth="1" outlineLevel="1"/>
    <col min="17" max="17" width="9.140625" style="155" customWidth="1" collapsed="1"/>
    <col min="18" max="18" width="5.140625" style="153" customWidth="1"/>
    <col min="19" max="19" width="5.7109375" style="153" customWidth="1"/>
    <col min="20" max="20" width="53.28515625" style="155" customWidth="1"/>
    <col min="21" max="21" width="13.5703125" style="154" customWidth="1" outlineLevel="1"/>
    <col min="22" max="24" width="13.5703125" style="154" customWidth="1"/>
    <col min="25" max="29" width="9.140625" style="155"/>
    <col min="30" max="30" width="9.140625" style="304"/>
    <col min="31" max="16384" width="9.140625" style="155"/>
  </cols>
  <sheetData>
    <row r="1" spans="2:24" ht="57" customHeight="1" thickBot="1" x14ac:dyDescent="0.3">
      <c r="B1" s="159"/>
      <c r="C1" s="159"/>
      <c r="D1" s="160"/>
      <c r="E1" s="161"/>
      <c r="F1" s="456" t="s">
        <v>1231</v>
      </c>
      <c r="G1" s="456"/>
      <c r="H1" s="456"/>
      <c r="J1" s="159"/>
      <c r="K1" s="159"/>
      <c r="L1" s="162"/>
      <c r="M1" s="160"/>
      <c r="N1" s="457" t="s">
        <v>314</v>
      </c>
      <c r="O1" s="456"/>
      <c r="P1" s="456"/>
      <c r="R1" s="159"/>
      <c r="S1" s="159"/>
      <c r="T1" s="162"/>
      <c r="U1" s="160"/>
      <c r="V1" s="457" t="s">
        <v>1231</v>
      </c>
      <c r="W1" s="456"/>
      <c r="X1" s="456"/>
    </row>
    <row r="2" spans="2:24" ht="165" customHeight="1" thickBot="1" x14ac:dyDescent="0.3">
      <c r="B2" s="163" t="s">
        <v>315</v>
      </c>
      <c r="C2" s="163" t="s">
        <v>316</v>
      </c>
      <c r="D2" s="164" t="s">
        <v>317</v>
      </c>
      <c r="E2" s="166" t="s">
        <v>1230</v>
      </c>
      <c r="F2" s="167" t="s">
        <v>1232</v>
      </c>
      <c r="G2" s="167" t="s">
        <v>1233</v>
      </c>
      <c r="H2" s="167" t="s">
        <v>1234</v>
      </c>
      <c r="J2" s="163" t="s">
        <v>315</v>
      </c>
      <c r="K2" s="163" t="s">
        <v>316</v>
      </c>
      <c r="L2" s="164" t="s">
        <v>321</v>
      </c>
      <c r="M2" s="165" t="s">
        <v>322</v>
      </c>
      <c r="N2" s="167" t="s">
        <v>318</v>
      </c>
      <c r="O2" s="167" t="s">
        <v>319</v>
      </c>
      <c r="P2" s="167" t="s">
        <v>320</v>
      </c>
      <c r="R2" s="163" t="s">
        <v>315</v>
      </c>
      <c r="S2" s="163" t="s">
        <v>316</v>
      </c>
      <c r="T2" s="164" t="s">
        <v>323</v>
      </c>
      <c r="U2" s="165" t="s">
        <v>1230</v>
      </c>
      <c r="V2" s="167" t="s">
        <v>1235</v>
      </c>
      <c r="W2" s="167" t="s">
        <v>1236</v>
      </c>
      <c r="X2" s="167" t="s">
        <v>1237</v>
      </c>
    </row>
    <row r="3" spans="2:24" ht="23.25" customHeight="1" thickBot="1" x14ac:dyDescent="0.3">
      <c r="B3" s="168"/>
      <c r="C3" s="168"/>
      <c r="D3" s="169" t="s">
        <v>324</v>
      </c>
      <c r="E3" s="171">
        <f t="shared" ref="E3:H3" si="0">E4+E5+E6+E7+E8+E9+E37</f>
        <v>2956.5527542048189</v>
      </c>
      <c r="F3" s="170">
        <f>F4+F5+F6+F7+F8+F9+F37</f>
        <v>0</v>
      </c>
      <c r="G3" s="170">
        <f t="shared" si="0"/>
        <v>0</v>
      </c>
      <c r="H3" s="170">
        <f t="shared" si="0"/>
        <v>0</v>
      </c>
      <c r="J3" s="172">
        <f>J4+J5+J6+J7+J8+J9</f>
        <v>761</v>
      </c>
      <c r="K3" s="172">
        <f>K4+K5+K6+K7+K8+K9</f>
        <v>675</v>
      </c>
      <c r="L3" s="169" t="s">
        <v>324</v>
      </c>
      <c r="M3" s="170">
        <f t="shared" ref="M3" si="1">M4+M5+M6+M7+M8+M9+M37</f>
        <v>2956.5527542048189</v>
      </c>
      <c r="N3" s="170">
        <f>N4+N5+N6+N7+N8+N9+N37</f>
        <v>0</v>
      </c>
      <c r="O3" s="170">
        <f>O4+O5+O6+O7+O8+O9+O37</f>
        <v>0</v>
      </c>
      <c r="P3" s="170">
        <f>P4+P5+P6+P7+P8+P9+P37</f>
        <v>0</v>
      </c>
      <c r="R3" s="172">
        <f>R4+R5+R6+R7+R8+R9</f>
        <v>377</v>
      </c>
      <c r="S3" s="172">
        <f>S4+S5+S6+S7+S8+S9</f>
        <v>344</v>
      </c>
      <c r="T3" s="169" t="s">
        <v>324</v>
      </c>
      <c r="U3" s="170">
        <f>U4+U5+U6+U7+U8+U9+U37</f>
        <v>2956.5527542048185</v>
      </c>
      <c r="V3" s="170">
        <f>V4+V5+V6+V7+V8+V9+V37</f>
        <v>0</v>
      </c>
      <c r="W3" s="170">
        <f>W4+W5+W6+W7+W8+W9+W37</f>
        <v>0</v>
      </c>
      <c r="X3" s="170">
        <f>X4+X5+X6+X7+X8+X9+X37</f>
        <v>0</v>
      </c>
    </row>
    <row r="4" spans="2:24" ht="23.25" customHeight="1" thickBot="1" x14ac:dyDescent="0.3">
      <c r="B4" s="173"/>
      <c r="C4" s="173"/>
      <c r="D4" s="174" t="s">
        <v>22</v>
      </c>
      <c r="E4" s="176">
        <f t="shared" ref="E4" si="2">SUM(E38:E64)</f>
        <v>0</v>
      </c>
      <c r="F4" s="175">
        <f t="shared" ref="F4:H4" si="3">SUM(F38:F64)</f>
        <v>0</v>
      </c>
      <c r="G4" s="175">
        <f t="shared" si="3"/>
        <v>0</v>
      </c>
      <c r="H4" s="175">
        <f t="shared" si="3"/>
        <v>0</v>
      </c>
      <c r="J4" s="177">
        <v>27</v>
      </c>
      <c r="K4" s="177">
        <v>25</v>
      </c>
      <c r="L4" s="174" t="s">
        <v>22</v>
      </c>
      <c r="M4" s="175">
        <f t="shared" ref="M4:P4" si="4">SUM(M38:M64)</f>
        <v>0</v>
      </c>
      <c r="N4" s="175">
        <f t="shared" si="4"/>
        <v>0</v>
      </c>
      <c r="O4" s="175">
        <f t="shared" si="4"/>
        <v>0</v>
      </c>
      <c r="P4" s="175">
        <f t="shared" si="4"/>
        <v>0</v>
      </c>
      <c r="R4" s="177">
        <v>26</v>
      </c>
      <c r="S4" s="177">
        <v>24</v>
      </c>
      <c r="T4" s="174" t="s">
        <v>22</v>
      </c>
      <c r="U4" s="176">
        <f>SUM(U38:U64)</f>
        <v>0</v>
      </c>
      <c r="V4" s="175">
        <f t="shared" ref="V4:X4" si="5">SUM(V38:V64)</f>
        <v>0</v>
      </c>
      <c r="W4" s="175">
        <f t="shared" si="5"/>
        <v>0</v>
      </c>
      <c r="X4" s="175">
        <f t="shared" si="5"/>
        <v>0</v>
      </c>
    </row>
    <row r="5" spans="2:24" ht="23.25" customHeight="1" thickBot="1" x14ac:dyDescent="0.3">
      <c r="B5" s="173"/>
      <c r="C5" s="173"/>
      <c r="D5" s="178" t="s">
        <v>23</v>
      </c>
      <c r="E5" s="176">
        <f t="shared" ref="E5:H5" si="6">SUM(E65:E72)</f>
        <v>0</v>
      </c>
      <c r="F5" s="175">
        <f t="shared" si="6"/>
        <v>0</v>
      </c>
      <c r="G5" s="175">
        <f t="shared" si="6"/>
        <v>0</v>
      </c>
      <c r="H5" s="175">
        <f t="shared" si="6"/>
        <v>0</v>
      </c>
      <c r="J5" s="177">
        <v>8</v>
      </c>
      <c r="K5" s="177">
        <v>7</v>
      </c>
      <c r="L5" s="178" t="s">
        <v>23</v>
      </c>
      <c r="M5" s="175">
        <f t="shared" ref="M5:P5" si="7">SUM(M65:M72)</f>
        <v>0</v>
      </c>
      <c r="N5" s="175">
        <f t="shared" si="7"/>
        <v>0</v>
      </c>
      <c r="O5" s="175">
        <f t="shared" si="7"/>
        <v>0</v>
      </c>
      <c r="P5" s="175">
        <f t="shared" si="7"/>
        <v>0</v>
      </c>
      <c r="R5" s="177">
        <v>7</v>
      </c>
      <c r="S5" s="177">
        <v>6</v>
      </c>
      <c r="T5" s="178" t="s">
        <v>23</v>
      </c>
      <c r="U5" s="179">
        <f>SUM(U65:U72)</f>
        <v>0</v>
      </c>
      <c r="V5" s="175">
        <f t="shared" ref="V5:X5" si="8">SUM(V65:V72)</f>
        <v>0</v>
      </c>
      <c r="W5" s="175">
        <f t="shared" si="8"/>
        <v>0</v>
      </c>
      <c r="X5" s="175">
        <f t="shared" si="8"/>
        <v>0</v>
      </c>
    </row>
    <row r="6" spans="2:24" ht="23.25" customHeight="1" thickBot="1" x14ac:dyDescent="0.3">
      <c r="B6" s="180"/>
      <c r="C6" s="180"/>
      <c r="D6" s="181" t="s">
        <v>25</v>
      </c>
      <c r="E6" s="183">
        <f t="shared" ref="E6:H6" si="9">SUM(E73:E81)</f>
        <v>0</v>
      </c>
      <c r="F6" s="182">
        <f t="shared" si="9"/>
        <v>0</v>
      </c>
      <c r="G6" s="182">
        <f t="shared" si="9"/>
        <v>0</v>
      </c>
      <c r="H6" s="182">
        <f t="shared" si="9"/>
        <v>0</v>
      </c>
      <c r="J6" s="184">
        <v>9</v>
      </c>
      <c r="K6" s="184">
        <v>8</v>
      </c>
      <c r="L6" s="181" t="s">
        <v>25</v>
      </c>
      <c r="M6" s="185">
        <f t="shared" ref="M6:P6" si="10">SUM(M73:M81)</f>
        <v>0</v>
      </c>
      <c r="N6" s="182">
        <f t="shared" si="10"/>
        <v>0</v>
      </c>
      <c r="O6" s="182">
        <f t="shared" si="10"/>
        <v>0</v>
      </c>
      <c r="P6" s="182">
        <f t="shared" si="10"/>
        <v>0</v>
      </c>
      <c r="Q6" s="157"/>
      <c r="R6" s="184">
        <v>8</v>
      </c>
      <c r="S6" s="184">
        <v>7</v>
      </c>
      <c r="T6" s="181" t="s">
        <v>25</v>
      </c>
      <c r="U6" s="186">
        <f>SUM(U73:U81)</f>
        <v>0</v>
      </c>
      <c r="V6" s="182">
        <f>SUM(V73:V81)</f>
        <v>0</v>
      </c>
      <c r="W6" s="182">
        <f t="shared" ref="W6:X6" si="11">SUM(W73:W81)</f>
        <v>0</v>
      </c>
      <c r="X6" s="182">
        <f t="shared" si="11"/>
        <v>0</v>
      </c>
    </row>
    <row r="7" spans="2:24" ht="23.25" customHeight="1" thickBot="1" x14ac:dyDescent="0.3">
      <c r="B7" s="173"/>
      <c r="C7" s="173"/>
      <c r="D7" s="178" t="s">
        <v>3</v>
      </c>
      <c r="E7" s="176">
        <f t="shared" ref="E7:H7" si="12">SUM(E82:E108)</f>
        <v>0</v>
      </c>
      <c r="F7" s="175">
        <f t="shared" si="12"/>
        <v>0</v>
      </c>
      <c r="G7" s="175">
        <f t="shared" si="12"/>
        <v>0</v>
      </c>
      <c r="H7" s="175">
        <f t="shared" si="12"/>
        <v>0</v>
      </c>
      <c r="J7" s="177">
        <v>27</v>
      </c>
      <c r="K7" s="177">
        <v>25</v>
      </c>
      <c r="L7" s="178" t="s">
        <v>3</v>
      </c>
      <c r="M7" s="175">
        <f t="shared" ref="M7:P7" si="13">SUM(M82:M108)</f>
        <v>0</v>
      </c>
      <c r="N7" s="175">
        <f t="shared" si="13"/>
        <v>0</v>
      </c>
      <c r="O7" s="175">
        <f t="shared" si="13"/>
        <v>0</v>
      </c>
      <c r="P7" s="175">
        <f t="shared" si="13"/>
        <v>0</v>
      </c>
      <c r="R7" s="177">
        <v>27</v>
      </c>
      <c r="S7" s="177">
        <v>25</v>
      </c>
      <c r="T7" s="178" t="s">
        <v>3</v>
      </c>
      <c r="U7" s="176">
        <f>SUM(U82:U108)</f>
        <v>0</v>
      </c>
      <c r="V7" s="175">
        <f t="shared" ref="V7:X7" si="14">SUM(V82:V108)</f>
        <v>0</v>
      </c>
      <c r="W7" s="175">
        <f t="shared" si="14"/>
        <v>0</v>
      </c>
      <c r="X7" s="175">
        <f t="shared" si="14"/>
        <v>0</v>
      </c>
    </row>
    <row r="8" spans="2:24" ht="23.25" customHeight="1" thickBot="1" x14ac:dyDescent="0.3">
      <c r="B8" s="187"/>
      <c r="C8" s="187"/>
      <c r="D8" s="188" t="s">
        <v>26</v>
      </c>
      <c r="E8" s="190">
        <f t="shared" ref="E8:H8" si="15">SUM(E109:E135)</f>
        <v>0</v>
      </c>
      <c r="F8" s="189">
        <f t="shared" si="15"/>
        <v>0</v>
      </c>
      <c r="G8" s="189">
        <f t="shared" si="15"/>
        <v>0</v>
      </c>
      <c r="H8" s="189">
        <f t="shared" si="15"/>
        <v>0</v>
      </c>
      <c r="J8" s="177">
        <v>27</v>
      </c>
      <c r="K8" s="177">
        <v>25</v>
      </c>
      <c r="L8" s="178" t="s">
        <v>26</v>
      </c>
      <c r="M8" s="175">
        <f t="shared" ref="M8:P8" si="16">SUM(M109:M135)</f>
        <v>0</v>
      </c>
      <c r="N8" s="189">
        <f t="shared" si="16"/>
        <v>0</v>
      </c>
      <c r="O8" s="189">
        <f t="shared" si="16"/>
        <v>0</v>
      </c>
      <c r="P8" s="189">
        <f t="shared" si="16"/>
        <v>0</v>
      </c>
      <c r="R8" s="177">
        <v>27</v>
      </c>
      <c r="S8" s="177">
        <v>25</v>
      </c>
      <c r="T8" s="178" t="s">
        <v>26</v>
      </c>
      <c r="U8" s="176">
        <f>SUM(U109:U135)</f>
        <v>0</v>
      </c>
      <c r="V8" s="189">
        <f t="shared" ref="V8:X8" si="17">SUM(V109:V135)</f>
        <v>0</v>
      </c>
      <c r="W8" s="189">
        <f t="shared" si="17"/>
        <v>0</v>
      </c>
      <c r="X8" s="189">
        <f t="shared" si="17"/>
        <v>0</v>
      </c>
    </row>
    <row r="9" spans="2:24" ht="23.25" customHeight="1" thickBot="1" x14ac:dyDescent="0.3">
      <c r="B9" s="191">
        <f>B10+B11+B12+B13+B14+B15+B16+B17+B18+B19+B20+B21+B22+B23+B24+B25+B26+B27+B28+B29+B30+B31+B32+B33+B34+B35+B36</f>
        <v>663</v>
      </c>
      <c r="C9" s="191">
        <f>C10+C11+C12+C13+C14+C15+C16+C17+C18+C19+C20+C21+C22+C23+C24+C25+C26+C27+C28+C29+C30+C31+C32+C33+C34+C35+C36</f>
        <v>585</v>
      </c>
      <c r="D9" s="181" t="s">
        <v>325</v>
      </c>
      <c r="E9" s="183">
        <f t="shared" ref="E9:H9" si="18">E10+E11+E12+E13+E14+E15+E16+E17+E18+E19+E20+E21+E22+E23+E24+E25+E26+E27+E28+E29+E30+E31+E32+E33+E34+E35+E36</f>
        <v>2956.5527542048189</v>
      </c>
      <c r="F9" s="182">
        <f>F10+F11+F12+F13+F14+F15+F16+F17+F18+F19+F20+F21+F22+F23+F24+F25+F26+F27+F28+F29+F30+F31+F32+F33+F34+F35+F36</f>
        <v>0</v>
      </c>
      <c r="G9" s="182">
        <f t="shared" si="18"/>
        <v>0</v>
      </c>
      <c r="H9" s="182">
        <f t="shared" si="18"/>
        <v>0</v>
      </c>
      <c r="J9" s="191">
        <f>J10+J11+J12+J13+J14+J15+J16+J17+J18+J19+J20+J21+J22+J23+J24+J25+J26+J27+J28+J29+J30+J31+J32+J33+J34+J35+J36</f>
        <v>663</v>
      </c>
      <c r="K9" s="191">
        <f>K10+K11+K12+K13+K14+K15+K16+K17+K18+K19+K20+K21+K22+K23+K24+K25+K26+K27+K28+K29+K30+K31+K32+K33+K34+K35+K36</f>
        <v>585</v>
      </c>
      <c r="L9" s="181" t="s">
        <v>325</v>
      </c>
      <c r="M9" s="182">
        <f t="shared" ref="M9:P9" si="19">M10+M11+M12+M13+M14+M15+M16+M17+M18+M19+M20+M21+M22+M23+M24+M25+M26+M27+M28+M29+M30+M31+M32+M33+M34+M35+M36</f>
        <v>2956.5527542048189</v>
      </c>
      <c r="N9" s="182">
        <f t="shared" si="19"/>
        <v>0</v>
      </c>
      <c r="O9" s="182">
        <f t="shared" si="19"/>
        <v>0</v>
      </c>
      <c r="P9" s="182">
        <f t="shared" si="19"/>
        <v>0</v>
      </c>
      <c r="R9" s="191">
        <v>282</v>
      </c>
      <c r="S9" s="191">
        <v>257</v>
      </c>
      <c r="T9" s="181" t="s">
        <v>325</v>
      </c>
      <c r="U9" s="182">
        <f>U10+U11+U12+U13+U14+U15+U16+U17+U18+U19+U20+U21+U22+U23+U24+U25+U26+U27+U28+U29+U30+U31+U32+U33+U34+U35+U36</f>
        <v>2956.5527542048185</v>
      </c>
      <c r="V9" s="182">
        <f t="shared" ref="V9:X9" si="20">V10+V11+V12+V13+V14+V15+V16+V17+V18+V19+V20+V21+V22+V23+V24+V25+V26+V27+V28+V29+V30+V31+V32+V33+V34+V35+V36</f>
        <v>0</v>
      </c>
      <c r="W9" s="182">
        <f t="shared" si="20"/>
        <v>0</v>
      </c>
      <c r="X9" s="182">
        <f t="shared" si="20"/>
        <v>0</v>
      </c>
    </row>
    <row r="10" spans="2:24" ht="20.25" customHeight="1" outlineLevel="1" thickBot="1" x14ac:dyDescent="0.3">
      <c r="B10" s="192">
        <v>24</v>
      </c>
      <c r="C10" s="192">
        <v>0</v>
      </c>
      <c r="D10" s="193" t="s">
        <v>326</v>
      </c>
      <c r="E10" s="195">
        <f t="shared" ref="E10:H10" si="21">SUM(E136:E159)</f>
        <v>0</v>
      </c>
      <c r="F10" s="194">
        <f t="shared" si="21"/>
        <v>0</v>
      </c>
      <c r="G10" s="194">
        <f t="shared" si="21"/>
        <v>0</v>
      </c>
      <c r="H10" s="194">
        <f t="shared" si="21"/>
        <v>0</v>
      </c>
      <c r="J10" s="192">
        <v>24</v>
      </c>
      <c r="K10" s="192">
        <v>0</v>
      </c>
      <c r="L10" s="193" t="s">
        <v>326</v>
      </c>
      <c r="M10" s="194">
        <f t="shared" ref="M10:P10" si="22">SUM(M136:M159)</f>
        <v>0</v>
      </c>
      <c r="N10" s="194">
        <f t="shared" si="22"/>
        <v>0</v>
      </c>
      <c r="O10" s="194">
        <f t="shared" si="22"/>
        <v>0</v>
      </c>
      <c r="P10" s="194">
        <f t="shared" si="22"/>
        <v>0</v>
      </c>
      <c r="R10" s="192">
        <v>8</v>
      </c>
      <c r="S10" s="192">
        <v>0</v>
      </c>
      <c r="T10" s="193" t="s">
        <v>327</v>
      </c>
      <c r="U10" s="194">
        <f>SUM(U136:U159)</f>
        <v>0</v>
      </c>
      <c r="V10" s="194">
        <f t="shared" ref="V10:X10" si="23">SUM(V136:V159)</f>
        <v>0</v>
      </c>
      <c r="W10" s="194">
        <f t="shared" si="23"/>
        <v>0</v>
      </c>
      <c r="X10" s="194">
        <f t="shared" si="23"/>
        <v>0</v>
      </c>
    </row>
    <row r="11" spans="2:24" ht="20.25" customHeight="1" outlineLevel="1" thickBot="1" x14ac:dyDescent="0.3">
      <c r="B11" s="192">
        <v>29</v>
      </c>
      <c r="C11" s="192">
        <v>29</v>
      </c>
      <c r="D11" s="196" t="s">
        <v>328</v>
      </c>
      <c r="E11" s="198">
        <f t="shared" ref="E11:H11" si="24">SUM(E160:E188)</f>
        <v>113.05200000000002</v>
      </c>
      <c r="F11" s="197">
        <f t="shared" si="24"/>
        <v>0</v>
      </c>
      <c r="G11" s="197">
        <f t="shared" si="24"/>
        <v>0</v>
      </c>
      <c r="H11" s="197">
        <f t="shared" si="24"/>
        <v>0</v>
      </c>
      <c r="J11" s="192">
        <v>29</v>
      </c>
      <c r="K11" s="192">
        <v>29</v>
      </c>
      <c r="L11" s="196" t="s">
        <v>328</v>
      </c>
      <c r="M11" s="197">
        <f t="shared" ref="M11:P11" si="25">SUM(M160:M188)</f>
        <v>113.05200000000004</v>
      </c>
      <c r="N11" s="197">
        <f t="shared" si="25"/>
        <v>0</v>
      </c>
      <c r="O11" s="197">
        <f t="shared" si="25"/>
        <v>0</v>
      </c>
      <c r="P11" s="197">
        <f t="shared" si="25"/>
        <v>0</v>
      </c>
      <c r="R11" s="199">
        <v>12</v>
      </c>
      <c r="S11" s="199">
        <v>12</v>
      </c>
      <c r="T11" s="196" t="s">
        <v>328</v>
      </c>
      <c r="U11" s="197">
        <f>SUM(U160:U188)</f>
        <v>113.05200000000001</v>
      </c>
      <c r="V11" s="197">
        <f t="shared" ref="V11:X11" si="26">SUM(V160:V188)</f>
        <v>0</v>
      </c>
      <c r="W11" s="197">
        <f t="shared" si="26"/>
        <v>0</v>
      </c>
      <c r="X11" s="197">
        <f t="shared" si="26"/>
        <v>0</v>
      </c>
    </row>
    <row r="12" spans="2:24" ht="20.25" customHeight="1" outlineLevel="1" collapsed="1" thickBot="1" x14ac:dyDescent="0.3">
      <c r="B12" s="199">
        <v>17</v>
      </c>
      <c r="C12" s="199">
        <v>17</v>
      </c>
      <c r="D12" s="200" t="s">
        <v>329</v>
      </c>
      <c r="E12" s="202">
        <f t="shared" ref="E12:H12" si="27">SUM(E189:E205)</f>
        <v>64.536000000000001</v>
      </c>
      <c r="F12" s="203">
        <f t="shared" si="27"/>
        <v>0</v>
      </c>
      <c r="G12" s="203">
        <f t="shared" si="27"/>
        <v>0</v>
      </c>
      <c r="H12" s="203">
        <f t="shared" si="27"/>
        <v>0</v>
      </c>
      <c r="J12" s="199">
        <v>17</v>
      </c>
      <c r="K12" s="199">
        <v>17</v>
      </c>
      <c r="L12" s="200" t="s">
        <v>329</v>
      </c>
      <c r="M12" s="201">
        <f t="shared" ref="M12:P12" si="28">SUM(M189:M205)</f>
        <v>64.536000000000001</v>
      </c>
      <c r="N12" s="203">
        <f t="shared" si="28"/>
        <v>0</v>
      </c>
      <c r="O12" s="203">
        <f t="shared" si="28"/>
        <v>0</v>
      </c>
      <c r="P12" s="203">
        <f t="shared" si="28"/>
        <v>0</v>
      </c>
      <c r="R12" s="204">
        <v>9</v>
      </c>
      <c r="S12" s="204">
        <v>9</v>
      </c>
      <c r="T12" s="205" t="s">
        <v>329</v>
      </c>
      <c r="U12" s="203">
        <f>SUM(U189:U205)</f>
        <v>64.536000000000001</v>
      </c>
      <c r="V12" s="203">
        <f t="shared" ref="V12:X12" si="29">SUM(V189:V205)</f>
        <v>0</v>
      </c>
      <c r="W12" s="203">
        <f t="shared" si="29"/>
        <v>0</v>
      </c>
      <c r="X12" s="203">
        <f t="shared" si="29"/>
        <v>0</v>
      </c>
    </row>
    <row r="13" spans="2:24" ht="20.25" customHeight="1" outlineLevel="1" collapsed="1" thickBot="1" x14ac:dyDescent="0.3">
      <c r="B13" s="204">
        <v>46</v>
      </c>
      <c r="C13" s="204">
        <v>46</v>
      </c>
      <c r="D13" s="205" t="s">
        <v>330</v>
      </c>
      <c r="E13" s="207">
        <f t="shared" ref="E13:H13" si="30">SUM(E206:E251)</f>
        <v>268.91200000000003</v>
      </c>
      <c r="F13" s="206">
        <f t="shared" si="30"/>
        <v>0</v>
      </c>
      <c r="G13" s="206">
        <f t="shared" si="30"/>
        <v>0</v>
      </c>
      <c r="H13" s="206">
        <f t="shared" si="30"/>
        <v>0</v>
      </c>
      <c r="J13" s="204">
        <v>46</v>
      </c>
      <c r="K13" s="204">
        <v>46</v>
      </c>
      <c r="L13" s="205" t="s">
        <v>330</v>
      </c>
      <c r="M13" s="206">
        <f t="shared" ref="M13:P13" si="31">SUM(M206:M251)</f>
        <v>268.91200000000003</v>
      </c>
      <c r="N13" s="206">
        <f t="shared" si="31"/>
        <v>0</v>
      </c>
      <c r="O13" s="206">
        <f t="shared" si="31"/>
        <v>0</v>
      </c>
      <c r="P13" s="206">
        <f t="shared" si="31"/>
        <v>0</v>
      </c>
      <c r="R13" s="204">
        <v>19</v>
      </c>
      <c r="S13" s="208">
        <v>19</v>
      </c>
      <c r="T13" s="205" t="s">
        <v>330</v>
      </c>
      <c r="U13" s="206">
        <f>SUM(U206:U251)</f>
        <v>268.91200000000003</v>
      </c>
      <c r="V13" s="206">
        <f t="shared" ref="V13:X13" si="32">SUM(V206:V251)</f>
        <v>0</v>
      </c>
      <c r="W13" s="206">
        <f t="shared" si="32"/>
        <v>0</v>
      </c>
      <c r="X13" s="206">
        <f t="shared" si="32"/>
        <v>0</v>
      </c>
    </row>
    <row r="14" spans="2:24" ht="20.25" customHeight="1" outlineLevel="1" collapsed="1" thickBot="1" x14ac:dyDescent="0.3">
      <c r="B14" s="192">
        <v>55</v>
      </c>
      <c r="C14" s="192">
        <v>23</v>
      </c>
      <c r="D14" s="209" t="s">
        <v>331</v>
      </c>
      <c r="E14" s="211">
        <f t="shared" ref="E14:H14" si="33">SUM(E252:E306)</f>
        <v>176.011952191235</v>
      </c>
      <c r="F14" s="210">
        <f t="shared" si="33"/>
        <v>0</v>
      </c>
      <c r="G14" s="210">
        <f t="shared" si="33"/>
        <v>0</v>
      </c>
      <c r="H14" s="210">
        <f t="shared" si="33"/>
        <v>0</v>
      </c>
      <c r="J14" s="192">
        <v>55</v>
      </c>
      <c r="K14" s="192">
        <v>23</v>
      </c>
      <c r="L14" s="209" t="s">
        <v>331</v>
      </c>
      <c r="M14" s="210">
        <f t="shared" ref="M14:P14" si="34">SUM(M252:M306)</f>
        <v>176.011952191235</v>
      </c>
      <c r="N14" s="210">
        <f t="shared" si="34"/>
        <v>0</v>
      </c>
      <c r="O14" s="210">
        <f t="shared" si="34"/>
        <v>0</v>
      </c>
      <c r="P14" s="210">
        <f t="shared" si="34"/>
        <v>0</v>
      </c>
      <c r="R14" s="192">
        <v>19</v>
      </c>
      <c r="S14" s="192">
        <v>10</v>
      </c>
      <c r="T14" s="209" t="s">
        <v>331</v>
      </c>
      <c r="U14" s="210">
        <f>SUM(U252:U306)</f>
        <v>176.01195219123505</v>
      </c>
      <c r="V14" s="210">
        <f t="shared" ref="V14:X14" si="35">SUM(V252:V306)</f>
        <v>0</v>
      </c>
      <c r="W14" s="210">
        <f t="shared" si="35"/>
        <v>0</v>
      </c>
      <c r="X14" s="210">
        <f t="shared" si="35"/>
        <v>0</v>
      </c>
    </row>
    <row r="15" spans="2:24" ht="20.25" customHeight="1" outlineLevel="1" collapsed="1" thickBot="1" x14ac:dyDescent="0.3">
      <c r="B15" s="192">
        <v>25</v>
      </c>
      <c r="C15" s="192">
        <v>25</v>
      </c>
      <c r="D15" s="209" t="s">
        <v>332</v>
      </c>
      <c r="E15" s="207">
        <f t="shared" ref="E15:H15" si="36">SUM(E307:E331)</f>
        <v>107.104</v>
      </c>
      <c r="F15" s="206">
        <f t="shared" si="36"/>
        <v>0</v>
      </c>
      <c r="G15" s="206">
        <f t="shared" si="36"/>
        <v>0</v>
      </c>
      <c r="H15" s="206">
        <f t="shared" si="36"/>
        <v>0</v>
      </c>
      <c r="J15" s="192">
        <v>25</v>
      </c>
      <c r="K15" s="192">
        <v>25</v>
      </c>
      <c r="L15" s="209" t="s">
        <v>332</v>
      </c>
      <c r="M15" s="206">
        <f t="shared" ref="M15:P15" si="37">SUM(M307:M331)</f>
        <v>107.104</v>
      </c>
      <c r="N15" s="206">
        <f t="shared" si="37"/>
        <v>0</v>
      </c>
      <c r="O15" s="206">
        <f t="shared" si="37"/>
        <v>0</v>
      </c>
      <c r="P15" s="206">
        <f t="shared" si="37"/>
        <v>0</v>
      </c>
      <c r="R15" s="192">
        <v>12</v>
      </c>
      <c r="S15" s="192">
        <v>12</v>
      </c>
      <c r="T15" s="209" t="s">
        <v>332</v>
      </c>
      <c r="U15" s="206">
        <f>SUM(U307:U331)</f>
        <v>107.10399999999998</v>
      </c>
      <c r="V15" s="206">
        <f t="shared" ref="V15:X15" si="38">SUM(V307:V331)</f>
        <v>0</v>
      </c>
      <c r="W15" s="206">
        <f t="shared" si="38"/>
        <v>0</v>
      </c>
      <c r="X15" s="206">
        <f t="shared" si="38"/>
        <v>0</v>
      </c>
    </row>
    <row r="16" spans="2:24" ht="20.25" customHeight="1" outlineLevel="1" collapsed="1" thickBot="1" x14ac:dyDescent="0.3">
      <c r="B16" s="192">
        <v>13</v>
      </c>
      <c r="C16" s="192">
        <v>13</v>
      </c>
      <c r="D16" s="209" t="s">
        <v>333</v>
      </c>
      <c r="E16" s="211">
        <f t="shared" ref="E16:H16" si="39">SUM(E332:E344)</f>
        <v>78.142759999999996</v>
      </c>
      <c r="F16" s="210">
        <f t="shared" si="39"/>
        <v>0</v>
      </c>
      <c r="G16" s="210">
        <f t="shared" si="39"/>
        <v>0</v>
      </c>
      <c r="H16" s="210">
        <f t="shared" si="39"/>
        <v>0</v>
      </c>
      <c r="J16" s="192">
        <v>13</v>
      </c>
      <c r="K16" s="192">
        <v>13</v>
      </c>
      <c r="L16" s="209" t="s">
        <v>333</v>
      </c>
      <c r="M16" s="210">
        <f t="shared" ref="M16:P16" si="40">SUM(M332:M344)</f>
        <v>78.14276000000001</v>
      </c>
      <c r="N16" s="210">
        <f t="shared" si="40"/>
        <v>0</v>
      </c>
      <c r="O16" s="210">
        <f t="shared" si="40"/>
        <v>0</v>
      </c>
      <c r="P16" s="210">
        <f t="shared" si="40"/>
        <v>0</v>
      </c>
      <c r="R16" s="192">
        <v>7</v>
      </c>
      <c r="S16" s="192">
        <v>7</v>
      </c>
      <c r="T16" s="209" t="s">
        <v>333</v>
      </c>
      <c r="U16" s="210">
        <f>SUM(U332:U344)</f>
        <v>78.142759999999996</v>
      </c>
      <c r="V16" s="210">
        <f t="shared" ref="V16:X16" si="41">SUM(V332:V344)</f>
        <v>0</v>
      </c>
      <c r="W16" s="210">
        <f t="shared" si="41"/>
        <v>0</v>
      </c>
      <c r="X16" s="210">
        <f t="shared" si="41"/>
        <v>0</v>
      </c>
    </row>
    <row r="17" spans="2:24" ht="20.25" customHeight="1" outlineLevel="1" collapsed="1" thickBot="1" x14ac:dyDescent="0.3">
      <c r="B17" s="192">
        <v>28</v>
      </c>
      <c r="C17" s="192">
        <v>28</v>
      </c>
      <c r="D17" s="209" t="s">
        <v>334</v>
      </c>
      <c r="E17" s="211">
        <f t="shared" ref="E17:H17" si="42">SUM(E345:E372)</f>
        <v>159.84399999999997</v>
      </c>
      <c r="F17" s="210">
        <f t="shared" si="42"/>
        <v>0</v>
      </c>
      <c r="G17" s="210">
        <f t="shared" si="42"/>
        <v>0</v>
      </c>
      <c r="H17" s="210">
        <f t="shared" si="42"/>
        <v>0</v>
      </c>
      <c r="J17" s="192">
        <v>28</v>
      </c>
      <c r="K17" s="192">
        <v>28</v>
      </c>
      <c r="L17" s="209" t="s">
        <v>334</v>
      </c>
      <c r="M17" s="210">
        <f t="shared" ref="M17:P17" si="43">SUM(M345:M372)</f>
        <v>159.84399999999999</v>
      </c>
      <c r="N17" s="210">
        <f t="shared" si="43"/>
        <v>0</v>
      </c>
      <c r="O17" s="210">
        <f t="shared" si="43"/>
        <v>0</v>
      </c>
      <c r="P17" s="210">
        <f t="shared" si="43"/>
        <v>0</v>
      </c>
      <c r="R17" s="192">
        <v>13</v>
      </c>
      <c r="S17" s="192">
        <v>13</v>
      </c>
      <c r="T17" s="209" t="s">
        <v>334</v>
      </c>
      <c r="U17" s="210">
        <f>SUM(U345:U372)</f>
        <v>159.84400000000002</v>
      </c>
      <c r="V17" s="210">
        <f t="shared" ref="V17:X17" si="44">SUM(V345:V372)</f>
        <v>0</v>
      </c>
      <c r="W17" s="210">
        <f t="shared" si="44"/>
        <v>0</v>
      </c>
      <c r="X17" s="210">
        <f t="shared" si="44"/>
        <v>0</v>
      </c>
    </row>
    <row r="18" spans="2:24" ht="20.25" customHeight="1" outlineLevel="1" collapsed="1" thickBot="1" x14ac:dyDescent="0.3">
      <c r="B18" s="192">
        <v>17</v>
      </c>
      <c r="C18" s="192">
        <v>17</v>
      </c>
      <c r="D18" s="209" t="s">
        <v>335</v>
      </c>
      <c r="E18" s="211">
        <f t="shared" ref="E18:H18" si="45">SUM(E373:E389)</f>
        <v>66.12</v>
      </c>
      <c r="F18" s="210">
        <f t="shared" si="45"/>
        <v>0</v>
      </c>
      <c r="G18" s="210">
        <f t="shared" si="45"/>
        <v>0</v>
      </c>
      <c r="H18" s="210">
        <f t="shared" si="45"/>
        <v>0</v>
      </c>
      <c r="J18" s="192">
        <v>17</v>
      </c>
      <c r="K18" s="192">
        <v>17</v>
      </c>
      <c r="L18" s="209" t="s">
        <v>335</v>
      </c>
      <c r="M18" s="210">
        <f t="shared" ref="M18:P18" si="46">SUM(M373:M389)</f>
        <v>66.12</v>
      </c>
      <c r="N18" s="210">
        <f t="shared" si="46"/>
        <v>0</v>
      </c>
      <c r="O18" s="210">
        <f t="shared" si="46"/>
        <v>0</v>
      </c>
      <c r="P18" s="210">
        <f t="shared" si="46"/>
        <v>0</v>
      </c>
      <c r="R18" s="192">
        <v>9</v>
      </c>
      <c r="S18" s="192">
        <v>9</v>
      </c>
      <c r="T18" s="209" t="s">
        <v>335</v>
      </c>
      <c r="U18" s="210">
        <f>SUM(U373:U389)</f>
        <v>66.11999999999999</v>
      </c>
      <c r="V18" s="210">
        <f t="shared" ref="V18:X18" si="47">SUM(V373:V389)</f>
        <v>0</v>
      </c>
      <c r="W18" s="210">
        <f t="shared" si="47"/>
        <v>0</v>
      </c>
      <c r="X18" s="210">
        <f t="shared" si="47"/>
        <v>0</v>
      </c>
    </row>
    <row r="19" spans="2:24" ht="20.25" customHeight="1" outlineLevel="1" collapsed="1" thickBot="1" x14ac:dyDescent="0.3">
      <c r="B19" s="192">
        <v>28</v>
      </c>
      <c r="C19" s="192">
        <v>28</v>
      </c>
      <c r="D19" s="209" t="s">
        <v>336</v>
      </c>
      <c r="E19" s="211">
        <f t="shared" ref="E19:H19" si="48">SUM(E390:E417)</f>
        <v>135.78800000000001</v>
      </c>
      <c r="F19" s="210">
        <f t="shared" si="48"/>
        <v>0</v>
      </c>
      <c r="G19" s="210">
        <f t="shared" si="48"/>
        <v>0</v>
      </c>
      <c r="H19" s="210">
        <f t="shared" si="48"/>
        <v>0</v>
      </c>
      <c r="J19" s="192">
        <v>28</v>
      </c>
      <c r="K19" s="192">
        <v>28</v>
      </c>
      <c r="L19" s="209" t="s">
        <v>336</v>
      </c>
      <c r="M19" s="210">
        <f t="shared" ref="M19:P19" si="49">SUM(M390:M417)</f>
        <v>135.78799999999998</v>
      </c>
      <c r="N19" s="210">
        <f t="shared" si="49"/>
        <v>0</v>
      </c>
      <c r="O19" s="210">
        <f t="shared" si="49"/>
        <v>0</v>
      </c>
      <c r="P19" s="210">
        <f t="shared" si="49"/>
        <v>0</v>
      </c>
      <c r="R19" s="192">
        <v>14</v>
      </c>
      <c r="S19" s="192">
        <v>14</v>
      </c>
      <c r="T19" s="209" t="s">
        <v>336</v>
      </c>
      <c r="U19" s="210">
        <f>SUM(U390:U417)</f>
        <v>135.78799999999998</v>
      </c>
      <c r="V19" s="210">
        <f t="shared" ref="V19:X19" si="50">SUM(V390:V417)</f>
        <v>0</v>
      </c>
      <c r="W19" s="210">
        <f t="shared" si="50"/>
        <v>0</v>
      </c>
      <c r="X19" s="210">
        <f t="shared" si="50"/>
        <v>0</v>
      </c>
    </row>
    <row r="20" spans="2:24" ht="20.25" customHeight="1" outlineLevel="1" collapsed="1" thickBot="1" x14ac:dyDescent="0.3">
      <c r="B20" s="192">
        <v>23</v>
      </c>
      <c r="C20" s="192">
        <v>23</v>
      </c>
      <c r="D20" s="209" t="s">
        <v>337</v>
      </c>
      <c r="E20" s="211">
        <f t="shared" ref="E20:H20" si="51">SUM(E418:E440)</f>
        <v>91.623999999999995</v>
      </c>
      <c r="F20" s="210">
        <f t="shared" si="51"/>
        <v>0</v>
      </c>
      <c r="G20" s="210">
        <f t="shared" si="51"/>
        <v>0</v>
      </c>
      <c r="H20" s="210">
        <f t="shared" si="51"/>
        <v>0</v>
      </c>
      <c r="J20" s="192">
        <v>23</v>
      </c>
      <c r="K20" s="192">
        <v>23</v>
      </c>
      <c r="L20" s="209" t="s">
        <v>337</v>
      </c>
      <c r="M20" s="210">
        <f t="shared" ref="M20:P20" si="52">SUM(M418:M440)</f>
        <v>91.623999999999995</v>
      </c>
      <c r="N20" s="210">
        <f t="shared" si="52"/>
        <v>0</v>
      </c>
      <c r="O20" s="210">
        <f t="shared" si="52"/>
        <v>0</v>
      </c>
      <c r="P20" s="210">
        <f t="shared" si="52"/>
        <v>0</v>
      </c>
      <c r="R20" s="192">
        <v>10</v>
      </c>
      <c r="S20" s="192">
        <v>10</v>
      </c>
      <c r="T20" s="209" t="s">
        <v>337</v>
      </c>
      <c r="U20" s="210">
        <f>SUM(U418:U440)</f>
        <v>91.623999999999995</v>
      </c>
      <c r="V20" s="210">
        <f t="shared" ref="V20:X20" si="53">SUM(V418:V440)</f>
        <v>0</v>
      </c>
      <c r="W20" s="210">
        <f t="shared" si="53"/>
        <v>0</v>
      </c>
      <c r="X20" s="210">
        <f t="shared" si="53"/>
        <v>0</v>
      </c>
    </row>
    <row r="21" spans="2:24" ht="20.25" customHeight="1" outlineLevel="1" collapsed="1" thickBot="1" x14ac:dyDescent="0.3">
      <c r="B21" s="192">
        <v>32</v>
      </c>
      <c r="C21" s="192">
        <v>14</v>
      </c>
      <c r="D21" s="209" t="s">
        <v>338</v>
      </c>
      <c r="E21" s="211">
        <f t="shared" ref="E21:H21" si="54">SUM(E441:E472)</f>
        <v>70.876000000000005</v>
      </c>
      <c r="F21" s="210">
        <f t="shared" si="54"/>
        <v>0</v>
      </c>
      <c r="G21" s="210">
        <f t="shared" si="54"/>
        <v>0</v>
      </c>
      <c r="H21" s="210">
        <f t="shared" si="54"/>
        <v>0</v>
      </c>
      <c r="J21" s="192">
        <v>32</v>
      </c>
      <c r="K21" s="192">
        <v>14</v>
      </c>
      <c r="L21" s="209" t="s">
        <v>338</v>
      </c>
      <c r="M21" s="210">
        <f t="shared" ref="M21:P21" si="55">SUM(M441:M472)</f>
        <v>70.876000000000005</v>
      </c>
      <c r="N21" s="210">
        <f t="shared" si="55"/>
        <v>0</v>
      </c>
      <c r="O21" s="210">
        <f t="shared" si="55"/>
        <v>0</v>
      </c>
      <c r="P21" s="210">
        <f t="shared" si="55"/>
        <v>0</v>
      </c>
      <c r="R21" s="192">
        <v>14</v>
      </c>
      <c r="S21" s="192">
        <v>7</v>
      </c>
      <c r="T21" s="209" t="s">
        <v>338</v>
      </c>
      <c r="U21" s="210">
        <f>SUM(U441:U472)</f>
        <v>70.876000000000005</v>
      </c>
      <c r="V21" s="210">
        <f t="shared" ref="V21:X21" si="56">SUM(V441:V472)</f>
        <v>0</v>
      </c>
      <c r="W21" s="210">
        <f t="shared" si="56"/>
        <v>0</v>
      </c>
      <c r="X21" s="210">
        <f t="shared" si="56"/>
        <v>0</v>
      </c>
    </row>
    <row r="22" spans="2:24" ht="20.25" customHeight="1" outlineLevel="1" collapsed="1" thickBot="1" x14ac:dyDescent="0.3">
      <c r="B22" s="192">
        <v>29</v>
      </c>
      <c r="C22" s="192">
        <v>29</v>
      </c>
      <c r="D22" s="209" t="s">
        <v>339</v>
      </c>
      <c r="E22" s="211">
        <f>SUM(E473:E501)</f>
        <v>143.38372000000004</v>
      </c>
      <c r="F22" s="210">
        <f t="shared" ref="F22:H22" si="57">SUM(F473:F501)</f>
        <v>0</v>
      </c>
      <c r="G22" s="210">
        <f t="shared" si="57"/>
        <v>0</v>
      </c>
      <c r="H22" s="210">
        <f t="shared" si="57"/>
        <v>0</v>
      </c>
      <c r="J22" s="192">
        <v>29</v>
      </c>
      <c r="K22" s="192">
        <v>29</v>
      </c>
      <c r="L22" s="209" t="s">
        <v>339</v>
      </c>
      <c r="M22" s="210">
        <f t="shared" ref="M22:P22" si="58">SUM(M473:M501)</f>
        <v>143.38372000000001</v>
      </c>
      <c r="N22" s="210">
        <f t="shared" si="58"/>
        <v>0</v>
      </c>
      <c r="O22" s="210">
        <f t="shared" si="58"/>
        <v>0</v>
      </c>
      <c r="P22" s="210">
        <f t="shared" si="58"/>
        <v>0</v>
      </c>
      <c r="R22" s="192">
        <v>11</v>
      </c>
      <c r="S22" s="192">
        <v>11</v>
      </c>
      <c r="T22" s="209" t="s">
        <v>339</v>
      </c>
      <c r="U22" s="210">
        <f>SUM(U473:U501)</f>
        <v>143.38372000000001</v>
      </c>
      <c r="V22" s="210">
        <f t="shared" ref="V22:X22" si="59">SUM(V473:V501)</f>
        <v>0</v>
      </c>
      <c r="W22" s="210">
        <f t="shared" si="59"/>
        <v>0</v>
      </c>
      <c r="X22" s="210">
        <f t="shared" si="59"/>
        <v>0</v>
      </c>
    </row>
    <row r="23" spans="2:24" ht="20.25" customHeight="1" outlineLevel="1" collapsed="1" thickBot="1" x14ac:dyDescent="0.3">
      <c r="B23" s="192">
        <v>24</v>
      </c>
      <c r="C23" s="192">
        <v>24</v>
      </c>
      <c r="D23" s="209" t="s">
        <v>340</v>
      </c>
      <c r="E23" s="211">
        <f t="shared" ref="E23:H23" si="60">SUM(E502:E525)</f>
        <v>102.68400000000001</v>
      </c>
      <c r="F23" s="210">
        <f t="shared" si="60"/>
        <v>0</v>
      </c>
      <c r="G23" s="210">
        <f t="shared" si="60"/>
        <v>0</v>
      </c>
      <c r="H23" s="210">
        <f t="shared" si="60"/>
        <v>0</v>
      </c>
      <c r="J23" s="192">
        <v>24</v>
      </c>
      <c r="K23" s="192">
        <v>24</v>
      </c>
      <c r="L23" s="209" t="s">
        <v>340</v>
      </c>
      <c r="M23" s="210">
        <f t="shared" ref="M23:P23" si="61">SUM(M502:M525)</f>
        <v>102.68400000000001</v>
      </c>
      <c r="N23" s="210">
        <f t="shared" si="61"/>
        <v>0</v>
      </c>
      <c r="O23" s="210">
        <f t="shared" si="61"/>
        <v>0</v>
      </c>
      <c r="P23" s="210">
        <f t="shared" si="61"/>
        <v>0</v>
      </c>
      <c r="R23" s="192">
        <v>8</v>
      </c>
      <c r="S23" s="192">
        <v>8</v>
      </c>
      <c r="T23" s="209" t="s">
        <v>340</v>
      </c>
      <c r="U23" s="210">
        <f>SUM(U502:U525)</f>
        <v>102.68399999999998</v>
      </c>
      <c r="V23" s="210">
        <f t="shared" ref="V23:X23" si="62">SUM(V502:V525)</f>
        <v>0</v>
      </c>
      <c r="W23" s="210">
        <f t="shared" si="62"/>
        <v>0</v>
      </c>
      <c r="X23" s="210">
        <f t="shared" si="62"/>
        <v>0</v>
      </c>
    </row>
    <row r="24" spans="2:24" ht="20.25" customHeight="1" outlineLevel="1" collapsed="1" thickBot="1" x14ac:dyDescent="0.3">
      <c r="B24" s="192">
        <v>33</v>
      </c>
      <c r="C24" s="192">
        <v>33</v>
      </c>
      <c r="D24" s="209" t="s">
        <v>341</v>
      </c>
      <c r="E24" s="211">
        <f t="shared" ref="E24:H24" si="63">SUM(E526:E558)</f>
        <v>179.828</v>
      </c>
      <c r="F24" s="210">
        <f t="shared" si="63"/>
        <v>0</v>
      </c>
      <c r="G24" s="210">
        <f t="shared" si="63"/>
        <v>0</v>
      </c>
      <c r="H24" s="210">
        <f t="shared" si="63"/>
        <v>0</v>
      </c>
      <c r="J24" s="192">
        <v>33</v>
      </c>
      <c r="K24" s="192">
        <v>33</v>
      </c>
      <c r="L24" s="209" t="s">
        <v>341</v>
      </c>
      <c r="M24" s="210">
        <f t="shared" ref="M24:P24" si="64">SUM(M526:M558)</f>
        <v>179.828</v>
      </c>
      <c r="N24" s="210">
        <f t="shared" si="64"/>
        <v>0</v>
      </c>
      <c r="O24" s="210">
        <f t="shared" si="64"/>
        <v>0</v>
      </c>
      <c r="P24" s="210">
        <f t="shared" si="64"/>
        <v>0</v>
      </c>
      <c r="R24" s="192">
        <v>15</v>
      </c>
      <c r="S24" s="192">
        <v>15</v>
      </c>
      <c r="T24" s="209" t="s">
        <v>341</v>
      </c>
      <c r="U24" s="210">
        <f>SUM(U526:U558)</f>
        <v>179.828</v>
      </c>
      <c r="V24" s="210">
        <f t="shared" ref="V24:X24" si="65">SUM(V526:V558)</f>
        <v>0</v>
      </c>
      <c r="W24" s="210">
        <f t="shared" si="65"/>
        <v>0</v>
      </c>
      <c r="X24" s="210">
        <f t="shared" si="65"/>
        <v>0</v>
      </c>
    </row>
    <row r="25" spans="2:24" ht="20.25" customHeight="1" outlineLevel="1" collapsed="1" thickBot="1" x14ac:dyDescent="0.3">
      <c r="B25" s="192">
        <v>31</v>
      </c>
      <c r="C25" s="192">
        <v>31</v>
      </c>
      <c r="D25" s="209" t="s">
        <v>342</v>
      </c>
      <c r="E25" s="211">
        <f t="shared" ref="E25:H25" si="66">SUM(E559:E589)</f>
        <v>113.16400000000003</v>
      </c>
      <c r="F25" s="210">
        <f t="shared" si="66"/>
        <v>0</v>
      </c>
      <c r="G25" s="210">
        <f t="shared" si="66"/>
        <v>0</v>
      </c>
      <c r="H25" s="210">
        <f t="shared" si="66"/>
        <v>0</v>
      </c>
      <c r="J25" s="192">
        <v>31</v>
      </c>
      <c r="K25" s="192">
        <v>31</v>
      </c>
      <c r="L25" s="209" t="s">
        <v>342</v>
      </c>
      <c r="M25" s="210">
        <f t="shared" ref="M25:P25" si="67">SUM(M559:M589)</f>
        <v>113.16400000000002</v>
      </c>
      <c r="N25" s="210">
        <f t="shared" si="67"/>
        <v>0</v>
      </c>
      <c r="O25" s="210">
        <f t="shared" si="67"/>
        <v>0</v>
      </c>
      <c r="P25" s="210">
        <f t="shared" si="67"/>
        <v>0</v>
      </c>
      <c r="R25" s="192">
        <v>12</v>
      </c>
      <c r="S25" s="192">
        <v>12</v>
      </c>
      <c r="T25" s="209" t="s">
        <v>342</v>
      </c>
      <c r="U25" s="210">
        <f>SUM(U559:U589)</f>
        <v>113.16400000000002</v>
      </c>
      <c r="V25" s="210">
        <f t="shared" ref="V25:X25" si="68">SUM(V559:V589)</f>
        <v>0</v>
      </c>
      <c r="W25" s="210">
        <f t="shared" si="68"/>
        <v>0</v>
      </c>
      <c r="X25" s="210">
        <f t="shared" si="68"/>
        <v>0</v>
      </c>
    </row>
    <row r="26" spans="2:24" ht="20.25" customHeight="1" outlineLevel="1" collapsed="1" thickBot="1" x14ac:dyDescent="0.3">
      <c r="B26" s="192">
        <v>18</v>
      </c>
      <c r="C26" s="192">
        <v>18</v>
      </c>
      <c r="D26" s="209" t="s">
        <v>343</v>
      </c>
      <c r="E26" s="211">
        <f t="shared" ref="E26:H26" si="69">SUM(E590:E607)</f>
        <v>77.480000000000018</v>
      </c>
      <c r="F26" s="210">
        <f t="shared" si="69"/>
        <v>0</v>
      </c>
      <c r="G26" s="210">
        <f t="shared" si="69"/>
        <v>0</v>
      </c>
      <c r="H26" s="210">
        <f t="shared" si="69"/>
        <v>0</v>
      </c>
      <c r="J26" s="192">
        <v>18</v>
      </c>
      <c r="K26" s="192">
        <v>18</v>
      </c>
      <c r="L26" s="209" t="s">
        <v>343</v>
      </c>
      <c r="M26" s="210">
        <f t="shared" ref="M26:P26" si="70">SUM(M590:M607)</f>
        <v>77.47999999999999</v>
      </c>
      <c r="N26" s="210">
        <f t="shared" si="70"/>
        <v>0</v>
      </c>
      <c r="O26" s="210">
        <f t="shared" si="70"/>
        <v>0</v>
      </c>
      <c r="P26" s="210">
        <f t="shared" si="70"/>
        <v>0</v>
      </c>
      <c r="R26" s="192">
        <v>8</v>
      </c>
      <c r="S26" s="192">
        <v>8</v>
      </c>
      <c r="T26" s="209" t="s">
        <v>343</v>
      </c>
      <c r="U26" s="210">
        <f>SUM(U590:U607)</f>
        <v>77.48</v>
      </c>
      <c r="V26" s="210">
        <f t="shared" ref="V26:X26" si="71">SUM(V590:V607)</f>
        <v>0</v>
      </c>
      <c r="W26" s="210">
        <f t="shared" si="71"/>
        <v>0</v>
      </c>
      <c r="X26" s="210">
        <f t="shared" si="71"/>
        <v>0</v>
      </c>
    </row>
    <row r="27" spans="2:24" ht="20.25" customHeight="1" outlineLevel="1" collapsed="1" thickBot="1" x14ac:dyDescent="0.3">
      <c r="B27" s="192">
        <v>20</v>
      </c>
      <c r="C27" s="192">
        <v>20</v>
      </c>
      <c r="D27" s="209" t="s">
        <v>344</v>
      </c>
      <c r="E27" s="211">
        <f t="shared" ref="E27:H27" si="72">SUM(E608:E627)</f>
        <v>79.575999999999993</v>
      </c>
      <c r="F27" s="210">
        <f t="shared" si="72"/>
        <v>0</v>
      </c>
      <c r="G27" s="210">
        <f t="shared" si="72"/>
        <v>0</v>
      </c>
      <c r="H27" s="210">
        <f t="shared" si="72"/>
        <v>0</v>
      </c>
      <c r="J27" s="192">
        <v>20</v>
      </c>
      <c r="K27" s="192">
        <v>20</v>
      </c>
      <c r="L27" s="209" t="s">
        <v>344</v>
      </c>
      <c r="M27" s="210">
        <f t="shared" ref="M27:P27" si="73">SUM(M608:M627)</f>
        <v>79.576000000000008</v>
      </c>
      <c r="N27" s="210">
        <f t="shared" si="73"/>
        <v>0</v>
      </c>
      <c r="O27" s="210">
        <f t="shared" si="73"/>
        <v>0</v>
      </c>
      <c r="P27" s="210">
        <f t="shared" si="73"/>
        <v>0</v>
      </c>
      <c r="R27" s="192">
        <v>7</v>
      </c>
      <c r="S27" s="192">
        <v>7</v>
      </c>
      <c r="T27" s="209" t="s">
        <v>344</v>
      </c>
      <c r="U27" s="210">
        <f>SUM(U608:U627)</f>
        <v>79.575999999999993</v>
      </c>
      <c r="V27" s="210">
        <f t="shared" ref="V27:X27" si="74">SUM(V608:V627)</f>
        <v>0</v>
      </c>
      <c r="W27" s="210">
        <f t="shared" si="74"/>
        <v>0</v>
      </c>
      <c r="X27" s="210">
        <f t="shared" si="74"/>
        <v>0</v>
      </c>
    </row>
    <row r="28" spans="2:24" ht="20.25" customHeight="1" outlineLevel="1" collapsed="1" thickBot="1" x14ac:dyDescent="0.3">
      <c r="B28" s="192">
        <v>17</v>
      </c>
      <c r="C28" s="192">
        <v>17</v>
      </c>
      <c r="D28" s="209" t="s">
        <v>345</v>
      </c>
      <c r="E28" s="211">
        <f t="shared" ref="E28:H28" si="75">SUM(E628:E644)</f>
        <v>66.292000000000002</v>
      </c>
      <c r="F28" s="210">
        <f t="shared" si="75"/>
        <v>0</v>
      </c>
      <c r="G28" s="210">
        <f t="shared" si="75"/>
        <v>0</v>
      </c>
      <c r="H28" s="210">
        <f t="shared" si="75"/>
        <v>0</v>
      </c>
      <c r="J28" s="192">
        <v>17</v>
      </c>
      <c r="K28" s="192">
        <v>17</v>
      </c>
      <c r="L28" s="209" t="s">
        <v>345</v>
      </c>
      <c r="M28" s="210">
        <f t="shared" ref="M28:P28" si="76">SUM(M628:M644)</f>
        <v>66.292000000000002</v>
      </c>
      <c r="N28" s="210">
        <f t="shared" si="76"/>
        <v>0</v>
      </c>
      <c r="O28" s="210">
        <f t="shared" si="76"/>
        <v>0</v>
      </c>
      <c r="P28" s="210">
        <f t="shared" si="76"/>
        <v>0</v>
      </c>
      <c r="R28" s="192">
        <v>7</v>
      </c>
      <c r="S28" s="192">
        <v>7</v>
      </c>
      <c r="T28" s="209" t="s">
        <v>345</v>
      </c>
      <c r="U28" s="210">
        <f>SUM(U628:U644)</f>
        <v>66.292000000000002</v>
      </c>
      <c r="V28" s="210">
        <f t="shared" ref="V28:X28" si="77">SUM(V628:V644)</f>
        <v>0</v>
      </c>
      <c r="W28" s="210">
        <f t="shared" si="77"/>
        <v>0</v>
      </c>
      <c r="X28" s="210">
        <f t="shared" si="77"/>
        <v>0</v>
      </c>
    </row>
    <row r="29" spans="2:24" ht="20.25" customHeight="1" outlineLevel="1" collapsed="1" thickBot="1" x14ac:dyDescent="0.3">
      <c r="B29" s="192">
        <v>37</v>
      </c>
      <c r="C29" s="192">
        <v>37</v>
      </c>
      <c r="D29" s="209" t="s">
        <v>346</v>
      </c>
      <c r="E29" s="211">
        <f t="shared" ref="E29:H29" si="78">SUM(E645:E681)</f>
        <v>221.23200000000008</v>
      </c>
      <c r="F29" s="210">
        <f t="shared" si="78"/>
        <v>0</v>
      </c>
      <c r="G29" s="210">
        <f t="shared" si="78"/>
        <v>0</v>
      </c>
      <c r="H29" s="210">
        <f t="shared" si="78"/>
        <v>0</v>
      </c>
      <c r="J29" s="192">
        <v>37</v>
      </c>
      <c r="K29" s="192">
        <v>37</v>
      </c>
      <c r="L29" s="209" t="s">
        <v>346</v>
      </c>
      <c r="M29" s="210">
        <f t="shared" ref="M29:P29" si="79">SUM(M645:M681)</f>
        <v>221.232</v>
      </c>
      <c r="N29" s="210">
        <f t="shared" si="79"/>
        <v>0</v>
      </c>
      <c r="O29" s="210">
        <f t="shared" si="79"/>
        <v>0</v>
      </c>
      <c r="P29" s="210">
        <f t="shared" si="79"/>
        <v>0</v>
      </c>
      <c r="R29" s="192">
        <v>17</v>
      </c>
      <c r="S29" s="192">
        <v>17</v>
      </c>
      <c r="T29" s="209" t="s">
        <v>346</v>
      </c>
      <c r="U29" s="210">
        <f>SUM(U645:U681)</f>
        <v>221.23199999999997</v>
      </c>
      <c r="V29" s="210">
        <f t="shared" ref="V29:X29" si="80">SUM(V645:V681)</f>
        <v>0</v>
      </c>
      <c r="W29" s="210">
        <f t="shared" si="80"/>
        <v>0</v>
      </c>
      <c r="X29" s="210">
        <f t="shared" si="80"/>
        <v>0</v>
      </c>
    </row>
    <row r="30" spans="2:24" ht="20.25" customHeight="1" outlineLevel="1" collapsed="1" thickBot="1" x14ac:dyDescent="0.3">
      <c r="B30" s="192">
        <v>20</v>
      </c>
      <c r="C30" s="192">
        <v>20</v>
      </c>
      <c r="D30" s="209" t="s">
        <v>347</v>
      </c>
      <c r="E30" s="211">
        <f t="shared" ref="E30:H30" si="81">SUM(E682:E701)</f>
        <v>95.988</v>
      </c>
      <c r="F30" s="210">
        <f t="shared" si="81"/>
        <v>0</v>
      </c>
      <c r="G30" s="210">
        <f t="shared" si="81"/>
        <v>0</v>
      </c>
      <c r="H30" s="210">
        <f t="shared" si="81"/>
        <v>0</v>
      </c>
      <c r="J30" s="192">
        <v>20</v>
      </c>
      <c r="K30" s="192">
        <v>20</v>
      </c>
      <c r="L30" s="209" t="s">
        <v>347</v>
      </c>
      <c r="M30" s="210">
        <f t="shared" ref="M30:P30" si="82">SUM(M682:M701)</f>
        <v>95.988</v>
      </c>
      <c r="N30" s="210">
        <f t="shared" si="82"/>
        <v>0</v>
      </c>
      <c r="O30" s="210">
        <f t="shared" si="82"/>
        <v>0</v>
      </c>
      <c r="P30" s="210">
        <f t="shared" si="82"/>
        <v>0</v>
      </c>
      <c r="R30" s="192">
        <v>9</v>
      </c>
      <c r="S30" s="192">
        <v>9</v>
      </c>
      <c r="T30" s="209" t="s">
        <v>347</v>
      </c>
      <c r="U30" s="210">
        <f>SUM(U682:U701)</f>
        <v>95.988</v>
      </c>
      <c r="V30" s="210">
        <f t="shared" ref="V30:X30" si="83">SUM(V682:V701)</f>
        <v>0</v>
      </c>
      <c r="W30" s="210">
        <f t="shared" si="83"/>
        <v>0</v>
      </c>
      <c r="X30" s="210">
        <f t="shared" si="83"/>
        <v>0</v>
      </c>
    </row>
    <row r="31" spans="2:24" ht="20.25" customHeight="1" outlineLevel="1" collapsed="1" thickBot="1" x14ac:dyDescent="0.3">
      <c r="B31" s="192">
        <v>21</v>
      </c>
      <c r="C31" s="192">
        <v>21</v>
      </c>
      <c r="D31" s="209" t="s">
        <v>348</v>
      </c>
      <c r="E31" s="211">
        <f t="shared" ref="E31:H31" si="84">SUM(E702:E722)</f>
        <v>101.39832201358368</v>
      </c>
      <c r="F31" s="210">
        <f t="shared" si="84"/>
        <v>0</v>
      </c>
      <c r="G31" s="210">
        <f t="shared" si="84"/>
        <v>0</v>
      </c>
      <c r="H31" s="210">
        <f t="shared" si="84"/>
        <v>0</v>
      </c>
      <c r="J31" s="192">
        <v>21</v>
      </c>
      <c r="K31" s="192">
        <v>21</v>
      </c>
      <c r="L31" s="209" t="s">
        <v>348</v>
      </c>
      <c r="M31" s="210">
        <f t="shared" ref="M31:P31" si="85">SUM(M702:M722)</f>
        <v>101.39832201358371</v>
      </c>
      <c r="N31" s="210">
        <f t="shared" si="85"/>
        <v>0</v>
      </c>
      <c r="O31" s="210">
        <f t="shared" si="85"/>
        <v>0</v>
      </c>
      <c r="P31" s="210">
        <f t="shared" si="85"/>
        <v>0</v>
      </c>
      <c r="R31" s="192">
        <v>9</v>
      </c>
      <c r="S31" s="192">
        <v>9</v>
      </c>
      <c r="T31" s="209" t="s">
        <v>348</v>
      </c>
      <c r="U31" s="210">
        <f>SUM(U702:U722)</f>
        <v>101.39832201358371</v>
      </c>
      <c r="V31" s="210">
        <f t="shared" ref="V31:X31" si="86">SUM(V702:V722)</f>
        <v>0</v>
      </c>
      <c r="W31" s="210">
        <f t="shared" si="86"/>
        <v>0</v>
      </c>
      <c r="X31" s="210">
        <f t="shared" si="86"/>
        <v>0</v>
      </c>
    </row>
    <row r="32" spans="2:24" ht="20.25" customHeight="1" outlineLevel="1" collapsed="1" thickBot="1" x14ac:dyDescent="0.3">
      <c r="B32" s="192">
        <v>23</v>
      </c>
      <c r="C32" s="192">
        <v>23</v>
      </c>
      <c r="D32" s="209" t="s">
        <v>349</v>
      </c>
      <c r="E32" s="211">
        <f t="shared" ref="E32" si="87">SUM(E723:E745)</f>
        <v>80.687999999999988</v>
      </c>
      <c r="F32" s="210">
        <f>SUM(F723:F745)</f>
        <v>0</v>
      </c>
      <c r="G32" s="210">
        <f>SUM(G723:G745)</f>
        <v>0</v>
      </c>
      <c r="H32" s="210">
        <f>SUM(H723:H745)</f>
        <v>0</v>
      </c>
      <c r="J32" s="192">
        <v>23</v>
      </c>
      <c r="K32" s="192">
        <v>23</v>
      </c>
      <c r="L32" s="209" t="s">
        <v>349</v>
      </c>
      <c r="M32" s="210">
        <f t="shared" ref="M32:P32" si="88">SUM(M723:M745)</f>
        <v>80.688000000000002</v>
      </c>
      <c r="N32" s="210">
        <f t="shared" si="88"/>
        <v>0</v>
      </c>
      <c r="O32" s="210">
        <f t="shared" si="88"/>
        <v>0</v>
      </c>
      <c r="P32" s="210">
        <f t="shared" si="88"/>
        <v>0</v>
      </c>
      <c r="R32" s="192">
        <v>9</v>
      </c>
      <c r="S32" s="192">
        <v>9</v>
      </c>
      <c r="T32" s="209" t="s">
        <v>349</v>
      </c>
      <c r="U32" s="210">
        <f>SUM(U723:U745)</f>
        <v>80.687999999999988</v>
      </c>
      <c r="V32" s="210">
        <f t="shared" ref="V32:X32" si="89">SUM(V723:V745)</f>
        <v>0</v>
      </c>
      <c r="W32" s="210">
        <f t="shared" si="89"/>
        <v>0</v>
      </c>
      <c r="X32" s="210">
        <f t="shared" si="89"/>
        <v>0</v>
      </c>
    </row>
    <row r="33" spans="2:24" ht="20.25" customHeight="1" outlineLevel="1" collapsed="1" thickBot="1" x14ac:dyDescent="0.3">
      <c r="B33" s="192">
        <v>15</v>
      </c>
      <c r="C33" s="192">
        <v>15</v>
      </c>
      <c r="D33" s="209" t="s">
        <v>350</v>
      </c>
      <c r="E33" s="211">
        <f t="shared" ref="E33:H33" si="90">SUM(E746:E760)</f>
        <v>58.376000000000012</v>
      </c>
      <c r="F33" s="210">
        <f t="shared" si="90"/>
        <v>0</v>
      </c>
      <c r="G33" s="210">
        <f t="shared" si="90"/>
        <v>0</v>
      </c>
      <c r="H33" s="210">
        <f t="shared" si="90"/>
        <v>0</v>
      </c>
      <c r="J33" s="192">
        <v>15</v>
      </c>
      <c r="K33" s="192">
        <v>15</v>
      </c>
      <c r="L33" s="209" t="s">
        <v>350</v>
      </c>
      <c r="M33" s="210">
        <f t="shared" ref="M33:P33" si="91">SUM(M746:M760)</f>
        <v>58.375999999999998</v>
      </c>
      <c r="N33" s="210">
        <f t="shared" si="91"/>
        <v>0</v>
      </c>
      <c r="O33" s="210">
        <f t="shared" si="91"/>
        <v>0</v>
      </c>
      <c r="P33" s="210">
        <f t="shared" si="91"/>
        <v>0</v>
      </c>
      <c r="R33" s="192">
        <v>6</v>
      </c>
      <c r="S33" s="192">
        <v>6</v>
      </c>
      <c r="T33" s="209" t="s">
        <v>350</v>
      </c>
      <c r="U33" s="210">
        <f>SUM(U746:U760)</f>
        <v>58.375999999999991</v>
      </c>
      <c r="V33" s="210">
        <f t="shared" ref="V33:X33" si="92">SUM(V746:V760)</f>
        <v>0</v>
      </c>
      <c r="W33" s="210">
        <f t="shared" si="92"/>
        <v>0</v>
      </c>
      <c r="X33" s="210">
        <f t="shared" si="92"/>
        <v>0</v>
      </c>
    </row>
    <row r="34" spans="2:24" ht="20.25" customHeight="1" outlineLevel="1" collapsed="1" thickBot="1" x14ac:dyDescent="0.3">
      <c r="B34" s="192">
        <v>24</v>
      </c>
      <c r="C34" s="192">
        <v>24</v>
      </c>
      <c r="D34" s="209" t="s">
        <v>351</v>
      </c>
      <c r="E34" s="211">
        <f t="shared" ref="E34:H34" si="93">SUM(E761:E784)</f>
        <v>85.388000000000005</v>
      </c>
      <c r="F34" s="210">
        <f t="shared" si="93"/>
        <v>0</v>
      </c>
      <c r="G34" s="210">
        <f t="shared" si="93"/>
        <v>0</v>
      </c>
      <c r="H34" s="210">
        <f t="shared" si="93"/>
        <v>0</v>
      </c>
      <c r="J34" s="192">
        <v>24</v>
      </c>
      <c r="K34" s="192">
        <v>24</v>
      </c>
      <c r="L34" s="209" t="s">
        <v>351</v>
      </c>
      <c r="M34" s="210">
        <f t="shared" ref="M34:P34" si="94">SUM(M761:M784)</f>
        <v>85.387999999999991</v>
      </c>
      <c r="N34" s="210">
        <f t="shared" si="94"/>
        <v>0</v>
      </c>
      <c r="O34" s="210">
        <f t="shared" si="94"/>
        <v>0</v>
      </c>
      <c r="P34" s="210">
        <f t="shared" si="94"/>
        <v>0</v>
      </c>
      <c r="R34" s="192">
        <v>11</v>
      </c>
      <c r="S34" s="192">
        <v>11</v>
      </c>
      <c r="T34" s="209" t="s">
        <v>351</v>
      </c>
      <c r="U34" s="210">
        <f>SUM(U761:U784)</f>
        <v>85.388000000000005</v>
      </c>
      <c r="V34" s="210">
        <f t="shared" ref="V34:X34" si="95">SUM(V761:V784)</f>
        <v>0</v>
      </c>
      <c r="W34" s="210">
        <f t="shared" si="95"/>
        <v>0</v>
      </c>
      <c r="X34" s="210">
        <f t="shared" si="95"/>
        <v>0</v>
      </c>
    </row>
    <row r="35" spans="2:24" ht="20.25" customHeight="1" outlineLevel="1" collapsed="1" thickBot="1" x14ac:dyDescent="0.3">
      <c r="B35" s="192">
        <v>10</v>
      </c>
      <c r="C35" s="192">
        <v>10</v>
      </c>
      <c r="D35" s="209" t="s">
        <v>352</v>
      </c>
      <c r="E35" s="211">
        <f t="shared" ref="E35:H35" si="96">SUM(E785:E794)</f>
        <v>219.06400000000002</v>
      </c>
      <c r="F35" s="210">
        <f t="shared" si="96"/>
        <v>0</v>
      </c>
      <c r="G35" s="210">
        <f t="shared" si="96"/>
        <v>0</v>
      </c>
      <c r="H35" s="210">
        <f t="shared" si="96"/>
        <v>0</v>
      </c>
      <c r="J35" s="192">
        <v>10</v>
      </c>
      <c r="K35" s="192">
        <v>10</v>
      </c>
      <c r="L35" s="209" t="s">
        <v>352</v>
      </c>
      <c r="M35" s="210">
        <f t="shared" ref="M35:P35" si="97">SUM(M785:M794)</f>
        <v>219.06400000000002</v>
      </c>
      <c r="N35" s="210">
        <f t="shared" si="97"/>
        <v>0</v>
      </c>
      <c r="O35" s="210">
        <f t="shared" si="97"/>
        <v>0</v>
      </c>
      <c r="P35" s="210">
        <f t="shared" si="97"/>
        <v>0</v>
      </c>
      <c r="R35" s="192">
        <v>6</v>
      </c>
      <c r="S35" s="192">
        <v>6</v>
      </c>
      <c r="T35" s="209" t="s">
        <v>352</v>
      </c>
      <c r="U35" s="210">
        <f>SUM(U785:U794)</f>
        <v>219.06400000000002</v>
      </c>
      <c r="V35" s="210">
        <f t="shared" ref="V35:X35" si="98">SUM(V785:V794)</f>
        <v>0</v>
      </c>
      <c r="W35" s="210">
        <f t="shared" si="98"/>
        <v>0</v>
      </c>
      <c r="X35" s="210">
        <f t="shared" si="98"/>
        <v>0</v>
      </c>
    </row>
    <row r="36" spans="2:24" ht="20.25" customHeight="1" outlineLevel="1" collapsed="1" thickBot="1" x14ac:dyDescent="0.3">
      <c r="B36" s="192">
        <v>4</v>
      </c>
      <c r="C36" s="192">
        <v>0</v>
      </c>
      <c r="D36" s="209" t="s">
        <v>353</v>
      </c>
      <c r="E36" s="211">
        <f t="shared" ref="E36:H36" si="99">SUM(E795:E798)</f>
        <v>0</v>
      </c>
      <c r="F36" s="210">
        <f t="shared" si="99"/>
        <v>0</v>
      </c>
      <c r="G36" s="210">
        <f t="shared" si="99"/>
        <v>0</v>
      </c>
      <c r="H36" s="210">
        <f t="shared" si="99"/>
        <v>0</v>
      </c>
      <c r="J36" s="192">
        <v>4</v>
      </c>
      <c r="K36" s="192">
        <v>0</v>
      </c>
      <c r="L36" s="209" t="s">
        <v>353</v>
      </c>
      <c r="M36" s="210">
        <f t="shared" ref="M36:P36" si="100">SUM(M795:M798)</f>
        <v>0</v>
      </c>
      <c r="N36" s="210">
        <f t="shared" si="100"/>
        <v>0</v>
      </c>
      <c r="O36" s="210">
        <f t="shared" si="100"/>
        <v>0</v>
      </c>
      <c r="P36" s="210">
        <f t="shared" si="100"/>
        <v>0</v>
      </c>
      <c r="R36" s="192">
        <v>1</v>
      </c>
      <c r="S36" s="192"/>
      <c r="T36" s="209" t="s">
        <v>353</v>
      </c>
      <c r="U36" s="210">
        <f>SUM(V795:V798)</f>
        <v>0</v>
      </c>
      <c r="V36" s="210">
        <f>SUM(X795:X798)</f>
        <v>0</v>
      </c>
      <c r="W36" s="210"/>
      <c r="X36" s="210"/>
    </row>
    <row r="37" spans="2:24" ht="16.5" thickBot="1" x14ac:dyDescent="0.3">
      <c r="B37" s="177"/>
      <c r="C37" s="177"/>
      <c r="D37" s="212"/>
      <c r="E37" s="176"/>
      <c r="F37" s="175"/>
      <c r="G37" s="175"/>
      <c r="H37" s="175"/>
      <c r="J37" s="177"/>
      <c r="K37" s="177"/>
      <c r="L37" s="212"/>
      <c r="M37" s="175"/>
      <c r="N37" s="175"/>
      <c r="O37" s="175"/>
      <c r="P37" s="175"/>
      <c r="R37" s="177"/>
      <c r="S37" s="177"/>
      <c r="T37" s="212"/>
      <c r="U37" s="175"/>
      <c r="V37" s="175"/>
      <c r="W37" s="175"/>
      <c r="X37" s="175"/>
    </row>
    <row r="38" spans="2:24" ht="23.25" customHeight="1" thickBot="1" x14ac:dyDescent="0.3">
      <c r="B38" s="213">
        <v>1</v>
      </c>
      <c r="C38" s="213"/>
      <c r="D38" s="214" t="s">
        <v>354</v>
      </c>
      <c r="E38" s="216"/>
      <c r="F38" s="215"/>
      <c r="G38" s="215"/>
      <c r="H38" s="215"/>
      <c r="J38" s="218">
        <v>1</v>
      </c>
      <c r="K38" s="218"/>
      <c r="L38" s="219" t="str">
        <f t="shared" ref="L38:L46" si="101">D38</f>
        <v>Апеляційний суд Автономної Республіки Крим</v>
      </c>
      <c r="M38" s="220">
        <f t="shared" ref="M38:M46" si="102">E38</f>
        <v>0</v>
      </c>
      <c r="N38" s="220">
        <f t="shared" ref="N38:N46" si="103">F38</f>
        <v>0</v>
      </c>
      <c r="O38" s="220">
        <f t="shared" ref="O38:O46" si="104">G38</f>
        <v>0</v>
      </c>
      <c r="P38" s="220">
        <f t="shared" ref="P38:P46" si="105">H38</f>
        <v>0</v>
      </c>
      <c r="R38" s="218">
        <v>1</v>
      </c>
      <c r="S38" s="218"/>
      <c r="T38" s="222" t="s">
        <v>355</v>
      </c>
      <c r="U38" s="220">
        <f>M38</f>
        <v>0</v>
      </c>
      <c r="V38" s="220">
        <f>N38</f>
        <v>0</v>
      </c>
      <c r="W38" s="220">
        <f>O38</f>
        <v>0</v>
      </c>
      <c r="X38" s="220">
        <f>P38</f>
        <v>0</v>
      </c>
    </row>
    <row r="39" spans="2:24" ht="23.25" customHeight="1" thickTop="1" thickBot="1" x14ac:dyDescent="0.3">
      <c r="B39" s="2">
        <v>2</v>
      </c>
      <c r="C39" s="2">
        <v>1</v>
      </c>
      <c r="D39" s="224" t="s">
        <v>357</v>
      </c>
      <c r="E39" s="226"/>
      <c r="F39" s="225"/>
      <c r="G39" s="225"/>
      <c r="H39" s="225"/>
      <c r="J39" s="228">
        <v>2</v>
      </c>
      <c r="K39" s="229">
        <v>1</v>
      </c>
      <c r="L39" s="230" t="str">
        <f t="shared" si="101"/>
        <v>Апеляційний суд Вінницької області</v>
      </c>
      <c r="M39" s="231">
        <f t="shared" si="102"/>
        <v>0</v>
      </c>
      <c r="N39" s="232">
        <f t="shared" si="103"/>
        <v>0</v>
      </c>
      <c r="O39" s="232">
        <f t="shared" si="104"/>
        <v>0</v>
      </c>
      <c r="P39" s="232">
        <f t="shared" si="105"/>
        <v>0</v>
      </c>
      <c r="Q39" s="233"/>
      <c r="R39" s="229">
        <v>2</v>
      </c>
      <c r="S39" s="229">
        <v>1</v>
      </c>
      <c r="T39" s="234" t="s">
        <v>356</v>
      </c>
      <c r="U39" s="226"/>
      <c r="V39" s="225"/>
      <c r="W39" s="225"/>
      <c r="X39" s="225"/>
    </row>
    <row r="40" spans="2:24" ht="23.25" customHeight="1" thickTop="1" thickBot="1" x14ac:dyDescent="0.3">
      <c r="B40" s="2">
        <v>3</v>
      </c>
      <c r="C40" s="2">
        <v>2</v>
      </c>
      <c r="D40" s="224" t="s">
        <v>359</v>
      </c>
      <c r="E40" s="226"/>
      <c r="F40" s="225"/>
      <c r="G40" s="225"/>
      <c r="H40" s="225"/>
      <c r="J40" s="228">
        <v>3</v>
      </c>
      <c r="K40" s="229">
        <v>2</v>
      </c>
      <c r="L40" s="237" t="str">
        <f t="shared" si="101"/>
        <v>Апеляційний суд Волинської області</v>
      </c>
      <c r="M40" s="231">
        <f t="shared" si="102"/>
        <v>0</v>
      </c>
      <c r="N40" s="232">
        <f t="shared" si="103"/>
        <v>0</v>
      </c>
      <c r="O40" s="232">
        <f t="shared" si="104"/>
        <v>0</v>
      </c>
      <c r="P40" s="232">
        <f t="shared" si="105"/>
        <v>0</v>
      </c>
      <c r="Q40" s="233"/>
      <c r="R40" s="228">
        <v>3</v>
      </c>
      <c r="S40" s="229">
        <v>2</v>
      </c>
      <c r="T40" s="234" t="s">
        <v>358</v>
      </c>
      <c r="U40" s="226"/>
      <c r="V40" s="225"/>
      <c r="W40" s="225"/>
      <c r="X40" s="225"/>
    </row>
    <row r="41" spans="2:24" ht="23.25" customHeight="1" outlineLevel="1" thickTop="1" thickBot="1" x14ac:dyDescent="0.3">
      <c r="B41" s="2">
        <v>4</v>
      </c>
      <c r="C41" s="2">
        <v>3</v>
      </c>
      <c r="D41" s="224" t="s">
        <v>361</v>
      </c>
      <c r="E41" s="226"/>
      <c r="F41" s="225"/>
      <c r="G41" s="225"/>
      <c r="H41" s="225"/>
      <c r="J41" s="228">
        <v>4</v>
      </c>
      <c r="K41" s="229">
        <v>3</v>
      </c>
      <c r="L41" s="230" t="str">
        <f t="shared" si="101"/>
        <v>Апеляційний суд Дніпропетровської області</v>
      </c>
      <c r="M41" s="235">
        <f t="shared" si="102"/>
        <v>0</v>
      </c>
      <c r="N41" s="232">
        <f t="shared" si="103"/>
        <v>0</v>
      </c>
      <c r="O41" s="232">
        <f t="shared" si="104"/>
        <v>0</v>
      </c>
      <c r="P41" s="232">
        <f t="shared" si="105"/>
        <v>0</v>
      </c>
      <c r="Q41" s="233"/>
      <c r="R41" s="228">
        <v>4</v>
      </c>
      <c r="S41" s="229">
        <v>3</v>
      </c>
      <c r="T41" s="238" t="s">
        <v>360</v>
      </c>
      <c r="U41" s="226"/>
      <c r="V41" s="225"/>
      <c r="W41" s="225"/>
      <c r="X41" s="225"/>
    </row>
    <row r="42" spans="2:24" ht="23.25" customHeight="1" outlineLevel="1" thickTop="1" thickBot="1" x14ac:dyDescent="0.3">
      <c r="B42" s="2">
        <v>5</v>
      </c>
      <c r="C42" s="2">
        <v>4</v>
      </c>
      <c r="D42" s="224" t="s">
        <v>363</v>
      </c>
      <c r="E42" s="226"/>
      <c r="F42" s="225"/>
      <c r="G42" s="225"/>
      <c r="H42" s="225"/>
      <c r="J42" s="228">
        <v>5</v>
      </c>
      <c r="K42" s="229">
        <v>4</v>
      </c>
      <c r="L42" s="237" t="str">
        <f t="shared" si="101"/>
        <v>Апеляційний суд Донецької області</v>
      </c>
      <c r="M42" s="231">
        <f t="shared" si="102"/>
        <v>0</v>
      </c>
      <c r="N42" s="232">
        <f t="shared" si="103"/>
        <v>0</v>
      </c>
      <c r="O42" s="232">
        <f t="shared" si="104"/>
        <v>0</v>
      </c>
      <c r="P42" s="232">
        <f t="shared" si="105"/>
        <v>0</v>
      </c>
      <c r="Q42" s="233"/>
      <c r="R42" s="228">
        <v>5</v>
      </c>
      <c r="S42" s="229">
        <v>4</v>
      </c>
      <c r="T42" s="234" t="s">
        <v>362</v>
      </c>
      <c r="U42" s="226"/>
      <c r="V42" s="225"/>
      <c r="W42" s="225"/>
      <c r="X42" s="225"/>
    </row>
    <row r="43" spans="2:24" ht="23.25" customHeight="1" outlineLevel="1" thickTop="1" thickBot="1" x14ac:dyDescent="0.3">
      <c r="B43" s="2">
        <v>6</v>
      </c>
      <c r="C43" s="2">
        <v>5</v>
      </c>
      <c r="D43" s="224" t="s">
        <v>365</v>
      </c>
      <c r="E43" s="226"/>
      <c r="F43" s="225"/>
      <c r="G43" s="225"/>
      <c r="H43" s="225"/>
      <c r="J43" s="228">
        <v>6</v>
      </c>
      <c r="K43" s="229">
        <v>5</v>
      </c>
      <c r="L43" s="237" t="str">
        <f t="shared" si="101"/>
        <v>Апеляційний суд Житомирської області</v>
      </c>
      <c r="M43" s="231">
        <f t="shared" si="102"/>
        <v>0</v>
      </c>
      <c r="N43" s="232">
        <f t="shared" si="103"/>
        <v>0</v>
      </c>
      <c r="O43" s="232">
        <f t="shared" si="104"/>
        <v>0</v>
      </c>
      <c r="P43" s="232">
        <f t="shared" si="105"/>
        <v>0</v>
      </c>
      <c r="Q43" s="233"/>
      <c r="R43" s="228">
        <v>6</v>
      </c>
      <c r="S43" s="229">
        <v>5</v>
      </c>
      <c r="T43" s="234" t="s">
        <v>364</v>
      </c>
      <c r="U43" s="226"/>
      <c r="V43" s="225"/>
      <c r="W43" s="225"/>
      <c r="X43" s="225"/>
    </row>
    <row r="44" spans="2:24" ht="23.25" customHeight="1" outlineLevel="1" thickTop="1" thickBot="1" x14ac:dyDescent="0.3">
      <c r="B44" s="2">
        <v>7</v>
      </c>
      <c r="C44" s="2">
        <v>6</v>
      </c>
      <c r="D44" s="224" t="s">
        <v>367</v>
      </c>
      <c r="E44" s="226"/>
      <c r="F44" s="225"/>
      <c r="G44" s="225"/>
      <c r="H44" s="225"/>
      <c r="J44" s="228">
        <v>7</v>
      </c>
      <c r="K44" s="229">
        <v>6</v>
      </c>
      <c r="L44" s="237" t="str">
        <f t="shared" si="101"/>
        <v>Апеляційний суд Закарпатської області</v>
      </c>
      <c r="M44" s="231">
        <f t="shared" si="102"/>
        <v>0</v>
      </c>
      <c r="N44" s="232">
        <f t="shared" si="103"/>
        <v>0</v>
      </c>
      <c r="O44" s="232">
        <f t="shared" si="104"/>
        <v>0</v>
      </c>
      <c r="P44" s="232">
        <f t="shared" si="105"/>
        <v>0</v>
      </c>
      <c r="Q44" s="233"/>
      <c r="R44" s="228">
        <v>7</v>
      </c>
      <c r="S44" s="229">
        <v>6</v>
      </c>
      <c r="T44" s="234" t="s">
        <v>366</v>
      </c>
      <c r="U44" s="226"/>
      <c r="V44" s="225"/>
      <c r="W44" s="225"/>
      <c r="X44" s="225"/>
    </row>
    <row r="45" spans="2:24" ht="23.25" customHeight="1" outlineLevel="1" thickTop="1" thickBot="1" x14ac:dyDescent="0.3">
      <c r="B45" s="2">
        <v>8</v>
      </c>
      <c r="C45" s="2">
        <v>7</v>
      </c>
      <c r="D45" s="224" t="s">
        <v>369</v>
      </c>
      <c r="E45" s="226"/>
      <c r="F45" s="225"/>
      <c r="G45" s="225"/>
      <c r="H45" s="225"/>
      <c r="J45" s="228">
        <v>8</v>
      </c>
      <c r="K45" s="229">
        <v>7</v>
      </c>
      <c r="L45" s="237" t="str">
        <f t="shared" si="101"/>
        <v>Апеляційний суд Запорізької області</v>
      </c>
      <c r="M45" s="235">
        <f t="shared" si="102"/>
        <v>0</v>
      </c>
      <c r="N45" s="232">
        <f t="shared" si="103"/>
        <v>0</v>
      </c>
      <c r="O45" s="232">
        <f t="shared" si="104"/>
        <v>0</v>
      </c>
      <c r="P45" s="232">
        <f t="shared" si="105"/>
        <v>0</v>
      </c>
      <c r="Q45" s="233"/>
      <c r="R45" s="228">
        <v>8</v>
      </c>
      <c r="S45" s="229">
        <v>7</v>
      </c>
      <c r="T45" s="234" t="s">
        <v>368</v>
      </c>
      <c r="U45" s="226"/>
      <c r="V45" s="225"/>
      <c r="W45" s="225"/>
      <c r="X45" s="225"/>
    </row>
    <row r="46" spans="2:24" ht="23.25" customHeight="1" outlineLevel="1" thickTop="1" thickBot="1" x14ac:dyDescent="0.3">
      <c r="B46" s="2">
        <v>9</v>
      </c>
      <c r="C46" s="2">
        <v>8</v>
      </c>
      <c r="D46" s="224" t="s">
        <v>371</v>
      </c>
      <c r="E46" s="226"/>
      <c r="F46" s="225"/>
      <c r="G46" s="225"/>
      <c r="H46" s="225"/>
      <c r="J46" s="228">
        <v>9</v>
      </c>
      <c r="K46" s="229">
        <v>8</v>
      </c>
      <c r="L46" s="237" t="str">
        <f t="shared" si="101"/>
        <v>Апеляційний суд Iвано-Франківської області</v>
      </c>
      <c r="M46" s="231">
        <f t="shared" si="102"/>
        <v>0</v>
      </c>
      <c r="N46" s="232">
        <f t="shared" si="103"/>
        <v>0</v>
      </c>
      <c r="O46" s="232">
        <f t="shared" si="104"/>
        <v>0</v>
      </c>
      <c r="P46" s="232">
        <f t="shared" si="105"/>
        <v>0</v>
      </c>
      <c r="Q46" s="233"/>
      <c r="R46" s="228">
        <v>9</v>
      </c>
      <c r="S46" s="229">
        <v>8</v>
      </c>
      <c r="T46" s="234" t="s">
        <v>370</v>
      </c>
      <c r="U46" s="226"/>
      <c r="V46" s="225"/>
      <c r="W46" s="225"/>
      <c r="X46" s="225"/>
    </row>
    <row r="47" spans="2:24" ht="23.25" customHeight="1" outlineLevel="1" thickTop="1" thickBot="1" x14ac:dyDescent="0.3">
      <c r="B47" s="2">
        <v>10</v>
      </c>
      <c r="C47" s="2">
        <v>9</v>
      </c>
      <c r="D47" s="224" t="s">
        <v>373</v>
      </c>
      <c r="E47" s="226"/>
      <c r="F47" s="225"/>
      <c r="G47" s="225"/>
      <c r="H47" s="225"/>
      <c r="J47" s="229">
        <v>10</v>
      </c>
      <c r="K47" s="229">
        <v>9</v>
      </c>
      <c r="L47" s="237" t="str">
        <f t="shared" ref="L47:L61" si="106">D48</f>
        <v>Апеляційний суд Кіровоградської області</v>
      </c>
      <c r="M47" s="231">
        <f t="shared" ref="M47:M61" si="107">E48</f>
        <v>0</v>
      </c>
      <c r="N47" s="232">
        <f t="shared" ref="N47:N61" si="108">F48</f>
        <v>0</v>
      </c>
      <c r="O47" s="232">
        <f t="shared" ref="O47:O61" si="109">G48</f>
        <v>0</v>
      </c>
      <c r="P47" s="232">
        <f t="shared" ref="P47:P61" si="110">H48</f>
        <v>0</v>
      </c>
      <c r="Q47" s="233"/>
      <c r="R47" s="228">
        <v>10</v>
      </c>
      <c r="S47" s="229">
        <v>9</v>
      </c>
      <c r="T47" s="234" t="s">
        <v>372</v>
      </c>
      <c r="U47" s="226"/>
      <c r="V47" s="225"/>
      <c r="W47" s="225"/>
      <c r="X47" s="225"/>
    </row>
    <row r="48" spans="2:24" ht="23.25" customHeight="1" outlineLevel="1" thickTop="1" thickBot="1" x14ac:dyDescent="0.3">
      <c r="B48" s="2">
        <v>11</v>
      </c>
      <c r="C48" s="2">
        <v>10</v>
      </c>
      <c r="D48" s="224" t="s">
        <v>375</v>
      </c>
      <c r="E48" s="226"/>
      <c r="F48" s="225"/>
      <c r="G48" s="225"/>
      <c r="H48" s="225"/>
      <c r="J48" s="229">
        <v>11</v>
      </c>
      <c r="K48" s="229">
        <v>10</v>
      </c>
      <c r="L48" s="237" t="str">
        <f t="shared" si="106"/>
        <v>Апеляційний суд Луганської області</v>
      </c>
      <c r="M48" s="235">
        <f t="shared" si="107"/>
        <v>0</v>
      </c>
      <c r="N48" s="232">
        <f t="shared" si="108"/>
        <v>0</v>
      </c>
      <c r="O48" s="232">
        <f t="shared" si="109"/>
        <v>0</v>
      </c>
      <c r="P48" s="232">
        <f t="shared" si="110"/>
        <v>0</v>
      </c>
      <c r="Q48" s="233"/>
      <c r="R48" s="228">
        <v>11</v>
      </c>
      <c r="S48" s="229">
        <v>10</v>
      </c>
      <c r="T48" s="234" t="s">
        <v>374</v>
      </c>
      <c r="U48" s="226"/>
      <c r="V48" s="225"/>
      <c r="W48" s="225"/>
      <c r="X48" s="225"/>
    </row>
    <row r="49" spans="2:24" ht="23.25" customHeight="1" outlineLevel="1" thickTop="1" thickBot="1" x14ac:dyDescent="0.3">
      <c r="B49" s="2">
        <v>12</v>
      </c>
      <c r="C49" s="2">
        <v>11</v>
      </c>
      <c r="D49" s="224" t="s">
        <v>377</v>
      </c>
      <c r="E49" s="226"/>
      <c r="F49" s="225"/>
      <c r="G49" s="225"/>
      <c r="H49" s="225"/>
      <c r="J49" s="229">
        <v>12</v>
      </c>
      <c r="K49" s="229">
        <v>11</v>
      </c>
      <c r="L49" s="237" t="str">
        <f t="shared" si="106"/>
        <v>Апеляційний суд Львівської області</v>
      </c>
      <c r="M49" s="231">
        <f t="shared" si="107"/>
        <v>0</v>
      </c>
      <c r="N49" s="232">
        <f t="shared" si="108"/>
        <v>0</v>
      </c>
      <c r="O49" s="232">
        <f t="shared" si="109"/>
        <v>0</v>
      </c>
      <c r="P49" s="232">
        <f t="shared" si="110"/>
        <v>0</v>
      </c>
      <c r="Q49" s="233"/>
      <c r="R49" s="228">
        <v>12</v>
      </c>
      <c r="S49" s="229">
        <v>11</v>
      </c>
      <c r="T49" s="234" t="s">
        <v>376</v>
      </c>
      <c r="U49" s="226"/>
      <c r="V49" s="225"/>
      <c r="W49" s="225"/>
      <c r="X49" s="225"/>
    </row>
    <row r="50" spans="2:24" ht="23.25" customHeight="1" outlineLevel="1" thickTop="1" thickBot="1" x14ac:dyDescent="0.3">
      <c r="B50" s="2">
        <v>13</v>
      </c>
      <c r="C50" s="2">
        <v>12</v>
      </c>
      <c r="D50" s="224" t="s">
        <v>379</v>
      </c>
      <c r="E50" s="226"/>
      <c r="F50" s="225"/>
      <c r="G50" s="225"/>
      <c r="H50" s="225"/>
      <c r="J50" s="229">
        <v>13</v>
      </c>
      <c r="K50" s="229">
        <v>12</v>
      </c>
      <c r="L50" s="237" t="str">
        <f t="shared" si="106"/>
        <v>Апеляційний суд Миколаївської області</v>
      </c>
      <c r="M50" s="235">
        <f t="shared" si="107"/>
        <v>0</v>
      </c>
      <c r="N50" s="232">
        <f t="shared" si="108"/>
        <v>0</v>
      </c>
      <c r="O50" s="232">
        <f t="shared" si="109"/>
        <v>0</v>
      </c>
      <c r="P50" s="232">
        <f t="shared" si="110"/>
        <v>0</v>
      </c>
      <c r="Q50" s="233"/>
      <c r="R50" s="228">
        <v>13</v>
      </c>
      <c r="S50" s="229">
        <v>12</v>
      </c>
      <c r="T50" s="234" t="s">
        <v>378</v>
      </c>
      <c r="U50" s="226"/>
      <c r="V50" s="225"/>
      <c r="W50" s="225"/>
      <c r="X50" s="225"/>
    </row>
    <row r="51" spans="2:24" ht="23.25" customHeight="1" outlineLevel="1" thickTop="1" thickBot="1" x14ac:dyDescent="0.3">
      <c r="B51" s="2">
        <v>14</v>
      </c>
      <c r="C51" s="2">
        <v>13</v>
      </c>
      <c r="D51" s="224" t="s">
        <v>381</v>
      </c>
      <c r="E51" s="226"/>
      <c r="F51" s="225"/>
      <c r="G51" s="225"/>
      <c r="H51" s="225"/>
      <c r="J51" s="229">
        <v>14</v>
      </c>
      <c r="K51" s="229">
        <v>13</v>
      </c>
      <c r="L51" s="237" t="str">
        <f t="shared" si="106"/>
        <v>Апеляційний суд Одеської області</v>
      </c>
      <c r="M51" s="231">
        <f t="shared" si="107"/>
        <v>0</v>
      </c>
      <c r="N51" s="232">
        <f t="shared" si="108"/>
        <v>0</v>
      </c>
      <c r="O51" s="232">
        <f t="shared" si="109"/>
        <v>0</v>
      </c>
      <c r="P51" s="232">
        <f t="shared" si="110"/>
        <v>0</v>
      </c>
      <c r="Q51" s="233"/>
      <c r="R51" s="228">
        <v>14</v>
      </c>
      <c r="S51" s="229">
        <v>13</v>
      </c>
      <c r="T51" s="234" t="s">
        <v>380</v>
      </c>
      <c r="U51" s="226"/>
      <c r="V51" s="225"/>
      <c r="W51" s="225"/>
      <c r="X51" s="225"/>
    </row>
    <row r="52" spans="2:24" ht="23.25" customHeight="1" outlineLevel="1" thickTop="1" thickBot="1" x14ac:dyDescent="0.3">
      <c r="B52" s="2">
        <v>15</v>
      </c>
      <c r="C52" s="2">
        <v>14</v>
      </c>
      <c r="D52" s="224" t="s">
        <v>383</v>
      </c>
      <c r="E52" s="226"/>
      <c r="F52" s="225"/>
      <c r="G52" s="225"/>
      <c r="H52" s="225"/>
      <c r="J52" s="229">
        <v>15</v>
      </c>
      <c r="K52" s="229">
        <v>14</v>
      </c>
      <c r="L52" s="237" t="str">
        <f t="shared" si="106"/>
        <v>Апеляційний суд Полтавської області</v>
      </c>
      <c r="M52" s="231">
        <f t="shared" si="107"/>
        <v>0</v>
      </c>
      <c r="N52" s="232">
        <f t="shared" si="108"/>
        <v>0</v>
      </c>
      <c r="O52" s="232">
        <f t="shared" si="109"/>
        <v>0</v>
      </c>
      <c r="P52" s="232">
        <f t="shared" si="110"/>
        <v>0</v>
      </c>
      <c r="Q52" s="233"/>
      <c r="R52" s="228">
        <v>15</v>
      </c>
      <c r="S52" s="229">
        <v>14</v>
      </c>
      <c r="T52" s="234" t="s">
        <v>382</v>
      </c>
      <c r="U52" s="226"/>
      <c r="V52" s="225"/>
      <c r="W52" s="225"/>
      <c r="X52" s="225"/>
    </row>
    <row r="53" spans="2:24" ht="23.25" customHeight="1" outlineLevel="1" thickTop="1" thickBot="1" x14ac:dyDescent="0.3">
      <c r="B53" s="2">
        <v>16</v>
      </c>
      <c r="C53" s="2">
        <v>15</v>
      </c>
      <c r="D53" s="224" t="s">
        <v>385</v>
      </c>
      <c r="E53" s="226"/>
      <c r="F53" s="225"/>
      <c r="G53" s="225"/>
      <c r="H53" s="225"/>
      <c r="J53" s="229">
        <v>16</v>
      </c>
      <c r="K53" s="229">
        <v>15</v>
      </c>
      <c r="L53" s="237" t="str">
        <f t="shared" si="106"/>
        <v>Апеляційний суд Рівненської області</v>
      </c>
      <c r="M53" s="231">
        <f t="shared" si="107"/>
        <v>0</v>
      </c>
      <c r="N53" s="232">
        <f t="shared" si="108"/>
        <v>0</v>
      </c>
      <c r="O53" s="232">
        <f t="shared" si="109"/>
        <v>0</v>
      </c>
      <c r="P53" s="232">
        <f t="shared" si="110"/>
        <v>0</v>
      </c>
      <c r="Q53" s="233"/>
      <c r="R53" s="228">
        <v>16</v>
      </c>
      <c r="S53" s="229">
        <v>15</v>
      </c>
      <c r="T53" s="234" t="s">
        <v>384</v>
      </c>
      <c r="U53" s="226"/>
      <c r="V53" s="225"/>
      <c r="W53" s="225"/>
      <c r="X53" s="225"/>
    </row>
    <row r="54" spans="2:24" ht="23.25" customHeight="1" outlineLevel="1" thickTop="1" thickBot="1" x14ac:dyDescent="0.3">
      <c r="B54" s="2">
        <v>17</v>
      </c>
      <c r="C54" s="2">
        <v>16</v>
      </c>
      <c r="D54" s="224" t="s">
        <v>387</v>
      </c>
      <c r="E54" s="226"/>
      <c r="F54" s="225"/>
      <c r="G54" s="225"/>
      <c r="H54" s="225"/>
      <c r="J54" s="229">
        <v>17</v>
      </c>
      <c r="K54" s="229">
        <v>16</v>
      </c>
      <c r="L54" s="237" t="str">
        <f t="shared" si="106"/>
        <v>Апеляційний суд Сумської області</v>
      </c>
      <c r="M54" s="231">
        <f t="shared" si="107"/>
        <v>0</v>
      </c>
      <c r="N54" s="232">
        <f t="shared" si="108"/>
        <v>0</v>
      </c>
      <c r="O54" s="232">
        <f t="shared" si="109"/>
        <v>0</v>
      </c>
      <c r="P54" s="232">
        <f t="shared" si="110"/>
        <v>0</v>
      </c>
      <c r="Q54" s="233"/>
      <c r="R54" s="228">
        <v>17</v>
      </c>
      <c r="S54" s="229">
        <v>16</v>
      </c>
      <c r="T54" s="234" t="s">
        <v>386</v>
      </c>
      <c r="U54" s="226"/>
      <c r="V54" s="225"/>
      <c r="W54" s="225"/>
      <c r="X54" s="225"/>
    </row>
    <row r="55" spans="2:24" ht="23.25" customHeight="1" outlineLevel="1" thickTop="1" thickBot="1" x14ac:dyDescent="0.3">
      <c r="B55" s="2">
        <v>18</v>
      </c>
      <c r="C55" s="2">
        <v>17</v>
      </c>
      <c r="D55" s="224" t="s">
        <v>389</v>
      </c>
      <c r="E55" s="226"/>
      <c r="F55" s="225"/>
      <c r="G55" s="225"/>
      <c r="H55" s="225"/>
      <c r="J55" s="229">
        <v>18</v>
      </c>
      <c r="K55" s="229">
        <v>17</v>
      </c>
      <c r="L55" s="237" t="str">
        <f t="shared" si="106"/>
        <v>Апеляційний суд Тернопільської області</v>
      </c>
      <c r="M55" s="231">
        <f t="shared" si="107"/>
        <v>0</v>
      </c>
      <c r="N55" s="232">
        <f t="shared" si="108"/>
        <v>0</v>
      </c>
      <c r="O55" s="232">
        <f t="shared" si="109"/>
        <v>0</v>
      </c>
      <c r="P55" s="232">
        <f t="shared" si="110"/>
        <v>0</v>
      </c>
      <c r="Q55" s="233"/>
      <c r="R55" s="228">
        <v>18</v>
      </c>
      <c r="S55" s="229">
        <v>17</v>
      </c>
      <c r="T55" s="234" t="s">
        <v>388</v>
      </c>
      <c r="U55" s="226"/>
      <c r="V55" s="225"/>
      <c r="W55" s="225"/>
      <c r="X55" s="225"/>
    </row>
    <row r="56" spans="2:24" ht="23.25" customHeight="1" outlineLevel="1" thickTop="1" thickBot="1" x14ac:dyDescent="0.3">
      <c r="B56" s="2">
        <v>19</v>
      </c>
      <c r="C56" s="2">
        <v>18</v>
      </c>
      <c r="D56" s="224" t="s">
        <v>391</v>
      </c>
      <c r="E56" s="226"/>
      <c r="F56" s="225"/>
      <c r="G56" s="225"/>
      <c r="H56" s="225"/>
      <c r="J56" s="229">
        <v>19</v>
      </c>
      <c r="K56" s="229">
        <v>18</v>
      </c>
      <c r="L56" s="237" t="str">
        <f t="shared" si="106"/>
        <v>Апеляційний суд Харківської області</v>
      </c>
      <c r="M56" s="231">
        <f t="shared" si="107"/>
        <v>0</v>
      </c>
      <c r="N56" s="232">
        <f t="shared" si="108"/>
        <v>0</v>
      </c>
      <c r="O56" s="232">
        <f t="shared" si="109"/>
        <v>0</v>
      </c>
      <c r="P56" s="232">
        <f t="shared" si="110"/>
        <v>0</v>
      </c>
      <c r="Q56" s="233"/>
      <c r="R56" s="229">
        <v>19</v>
      </c>
      <c r="S56" s="229">
        <v>18</v>
      </c>
      <c r="T56" s="234" t="s">
        <v>390</v>
      </c>
      <c r="U56" s="226"/>
      <c r="V56" s="225"/>
      <c r="W56" s="225"/>
      <c r="X56" s="225"/>
    </row>
    <row r="57" spans="2:24" ht="23.25" customHeight="1" outlineLevel="1" thickTop="1" thickBot="1" x14ac:dyDescent="0.3">
      <c r="B57" s="2">
        <v>20</v>
      </c>
      <c r="C57" s="2">
        <v>19</v>
      </c>
      <c r="D57" s="224" t="s">
        <v>393</v>
      </c>
      <c r="E57" s="226"/>
      <c r="F57" s="225"/>
      <c r="G57" s="225"/>
      <c r="H57" s="225"/>
      <c r="J57" s="229">
        <v>20</v>
      </c>
      <c r="K57" s="229">
        <v>19</v>
      </c>
      <c r="L57" s="237" t="str">
        <f t="shared" si="106"/>
        <v>Апеляційний суд Херсонської області</v>
      </c>
      <c r="M57" s="231">
        <f t="shared" si="107"/>
        <v>0</v>
      </c>
      <c r="N57" s="232">
        <f t="shared" si="108"/>
        <v>0</v>
      </c>
      <c r="O57" s="232">
        <f t="shared" si="109"/>
        <v>0</v>
      </c>
      <c r="P57" s="232">
        <f t="shared" si="110"/>
        <v>0</v>
      </c>
      <c r="Q57" s="233"/>
      <c r="R57" s="229">
        <v>20</v>
      </c>
      <c r="S57" s="229">
        <v>19</v>
      </c>
      <c r="T57" s="234" t="s">
        <v>392</v>
      </c>
      <c r="U57" s="226"/>
      <c r="V57" s="225"/>
      <c r="W57" s="225"/>
      <c r="X57" s="225"/>
    </row>
    <row r="58" spans="2:24" ht="23.25" customHeight="1" outlineLevel="1" thickTop="1" thickBot="1" x14ac:dyDescent="0.3">
      <c r="B58" s="2">
        <v>21</v>
      </c>
      <c r="C58" s="2">
        <v>20</v>
      </c>
      <c r="D58" s="224" t="s">
        <v>395</v>
      </c>
      <c r="E58" s="226"/>
      <c r="F58" s="225"/>
      <c r="G58" s="225"/>
      <c r="H58" s="225"/>
      <c r="J58" s="229">
        <v>21</v>
      </c>
      <c r="K58" s="229">
        <v>20</v>
      </c>
      <c r="L58" s="237" t="str">
        <f t="shared" si="106"/>
        <v>Апеляційний суд Хмельницької області</v>
      </c>
      <c r="M58" s="231">
        <f t="shared" si="107"/>
        <v>0</v>
      </c>
      <c r="N58" s="232">
        <f t="shared" si="108"/>
        <v>0</v>
      </c>
      <c r="O58" s="232">
        <f t="shared" si="109"/>
        <v>0</v>
      </c>
      <c r="P58" s="232">
        <f t="shared" si="110"/>
        <v>0</v>
      </c>
      <c r="Q58" s="233"/>
      <c r="R58" s="229">
        <v>21</v>
      </c>
      <c r="S58" s="229">
        <v>20</v>
      </c>
      <c r="T58" s="234" t="s">
        <v>394</v>
      </c>
      <c r="U58" s="226"/>
      <c r="V58" s="225"/>
      <c r="W58" s="225"/>
      <c r="X58" s="225"/>
    </row>
    <row r="59" spans="2:24" ht="23.25" customHeight="1" outlineLevel="1" thickTop="1" thickBot="1" x14ac:dyDescent="0.3">
      <c r="B59" s="2">
        <v>22</v>
      </c>
      <c r="C59" s="2">
        <v>21</v>
      </c>
      <c r="D59" s="224" t="s">
        <v>397</v>
      </c>
      <c r="E59" s="226"/>
      <c r="F59" s="225"/>
      <c r="G59" s="225"/>
      <c r="H59" s="225"/>
      <c r="J59" s="229">
        <v>22</v>
      </c>
      <c r="K59" s="229">
        <v>21</v>
      </c>
      <c r="L59" s="237" t="str">
        <f t="shared" si="106"/>
        <v>Апеляційний суд Черкаської області</v>
      </c>
      <c r="M59" s="231">
        <f t="shared" si="107"/>
        <v>0</v>
      </c>
      <c r="N59" s="232">
        <f t="shared" si="108"/>
        <v>0</v>
      </c>
      <c r="O59" s="232">
        <f t="shared" si="109"/>
        <v>0</v>
      </c>
      <c r="P59" s="232">
        <f t="shared" si="110"/>
        <v>0</v>
      </c>
      <c r="Q59" s="233"/>
      <c r="R59" s="229">
        <v>22</v>
      </c>
      <c r="S59" s="229">
        <v>21</v>
      </c>
      <c r="T59" s="234" t="s">
        <v>396</v>
      </c>
      <c r="U59" s="226"/>
      <c r="V59" s="225"/>
      <c r="W59" s="225"/>
      <c r="X59" s="225"/>
    </row>
    <row r="60" spans="2:24" ht="23.25" customHeight="1" outlineLevel="1" thickTop="1" thickBot="1" x14ac:dyDescent="0.3">
      <c r="B60" s="2">
        <v>23</v>
      </c>
      <c r="C60" s="2">
        <v>22</v>
      </c>
      <c r="D60" s="224" t="s">
        <v>399</v>
      </c>
      <c r="E60" s="226"/>
      <c r="F60" s="225"/>
      <c r="G60" s="225"/>
      <c r="H60" s="225"/>
      <c r="J60" s="229">
        <v>23</v>
      </c>
      <c r="K60" s="229">
        <v>22</v>
      </c>
      <c r="L60" s="237" t="str">
        <f t="shared" si="106"/>
        <v>Апеляційний суд Чернівецької області</v>
      </c>
      <c r="M60" s="231">
        <f t="shared" si="107"/>
        <v>0</v>
      </c>
      <c r="N60" s="232">
        <f t="shared" si="108"/>
        <v>0</v>
      </c>
      <c r="O60" s="232">
        <f t="shared" si="109"/>
        <v>0</v>
      </c>
      <c r="P60" s="232">
        <f t="shared" si="110"/>
        <v>0</v>
      </c>
      <c r="Q60" s="233"/>
      <c r="R60" s="229">
        <v>23</v>
      </c>
      <c r="S60" s="229">
        <v>22</v>
      </c>
      <c r="T60" s="234" t="s">
        <v>398</v>
      </c>
      <c r="U60" s="226"/>
      <c r="V60" s="225"/>
      <c r="W60" s="225"/>
      <c r="X60" s="225"/>
    </row>
    <row r="61" spans="2:24" ht="23.25" customHeight="1" outlineLevel="1" thickTop="1" thickBot="1" x14ac:dyDescent="0.3">
      <c r="B61" s="2">
        <v>24</v>
      </c>
      <c r="C61" s="2">
        <v>23</v>
      </c>
      <c r="D61" s="224" t="s">
        <v>401</v>
      </c>
      <c r="E61" s="226"/>
      <c r="F61" s="225"/>
      <c r="G61" s="225"/>
      <c r="H61" s="225"/>
      <c r="J61" s="228">
        <v>24</v>
      </c>
      <c r="K61" s="229">
        <v>23</v>
      </c>
      <c r="L61" s="237" t="str">
        <f t="shared" si="106"/>
        <v>Апеляційний суд Чернігівської області</v>
      </c>
      <c r="M61" s="231">
        <f t="shared" si="107"/>
        <v>0</v>
      </c>
      <c r="N61" s="232">
        <f t="shared" si="108"/>
        <v>0</v>
      </c>
      <c r="O61" s="232">
        <f t="shared" si="109"/>
        <v>0</v>
      </c>
      <c r="P61" s="232">
        <f t="shared" si="110"/>
        <v>0</v>
      </c>
      <c r="Q61" s="233"/>
      <c r="R61" s="228">
        <v>24</v>
      </c>
      <c r="S61" s="229">
        <v>23</v>
      </c>
      <c r="T61" s="234" t="s">
        <v>400</v>
      </c>
      <c r="U61" s="226"/>
      <c r="V61" s="225"/>
      <c r="W61" s="225"/>
      <c r="X61" s="225"/>
    </row>
    <row r="62" spans="2:24" ht="23.25" customHeight="1" outlineLevel="1" thickTop="1" x14ac:dyDescent="0.25">
      <c r="B62" s="2">
        <v>25</v>
      </c>
      <c r="C62" s="2">
        <v>24</v>
      </c>
      <c r="D62" s="224" t="s">
        <v>403</v>
      </c>
      <c r="E62" s="226"/>
      <c r="F62" s="225"/>
      <c r="G62" s="225"/>
      <c r="H62" s="225"/>
      <c r="J62" s="239">
        <v>25</v>
      </c>
      <c r="K62" s="239">
        <v>24</v>
      </c>
      <c r="L62" s="240" t="str">
        <f>D47</f>
        <v>Апеляційний суд Київської області</v>
      </c>
      <c r="M62" s="241">
        <f>E47</f>
        <v>0</v>
      </c>
      <c r="N62" s="242">
        <f>F47</f>
        <v>0</v>
      </c>
      <c r="O62" s="242">
        <f>G47</f>
        <v>0</v>
      </c>
      <c r="P62" s="242">
        <f>H47</f>
        <v>0</v>
      </c>
      <c r="Q62" s="233"/>
      <c r="R62" s="243">
        <v>25</v>
      </c>
      <c r="S62" s="243">
        <v>24</v>
      </c>
      <c r="T62" s="244" t="s">
        <v>402</v>
      </c>
      <c r="U62" s="226"/>
      <c r="V62" s="245"/>
      <c r="W62" s="245"/>
      <c r="X62" s="245"/>
    </row>
    <row r="63" spans="2:24" ht="23.25" customHeight="1" thickBot="1" x14ac:dyDescent="0.3">
      <c r="B63" s="2">
        <v>26</v>
      </c>
      <c r="C63" s="2">
        <v>25</v>
      </c>
      <c r="D63" s="224" t="s">
        <v>405</v>
      </c>
      <c r="E63" s="226"/>
      <c r="F63" s="245"/>
      <c r="G63" s="245"/>
      <c r="H63" s="245"/>
      <c r="J63" s="228">
        <v>26</v>
      </c>
      <c r="K63" s="229">
        <v>25</v>
      </c>
      <c r="L63" s="247" t="str">
        <f t="shared" ref="L63:P64" si="111">D63</f>
        <v>Апеляційний суд міста Києва</v>
      </c>
      <c r="M63" s="248">
        <f t="shared" si="111"/>
        <v>0</v>
      </c>
      <c r="N63" s="249">
        <f t="shared" si="111"/>
        <v>0</v>
      </c>
      <c r="O63" s="249">
        <f t="shared" si="111"/>
        <v>0</v>
      </c>
      <c r="P63" s="249">
        <f t="shared" si="111"/>
        <v>0</v>
      </c>
      <c r="Q63" s="233"/>
      <c r="R63" s="228"/>
      <c r="S63" s="229"/>
      <c r="T63" s="250"/>
      <c r="U63" s="252"/>
      <c r="V63" s="251"/>
      <c r="W63" s="251"/>
      <c r="X63" s="251"/>
    </row>
    <row r="64" spans="2:24" ht="23.25" customHeight="1" thickTop="1" thickBot="1" x14ac:dyDescent="0.3">
      <c r="B64" s="255">
        <v>27</v>
      </c>
      <c r="C64" s="255"/>
      <c r="D64" s="256" t="s">
        <v>407</v>
      </c>
      <c r="E64" s="258"/>
      <c r="F64" s="257"/>
      <c r="G64" s="257"/>
      <c r="H64" s="257"/>
      <c r="J64" s="259">
        <v>27</v>
      </c>
      <c r="K64" s="260"/>
      <c r="L64" s="261" t="str">
        <f t="shared" si="111"/>
        <v>Апеляційний суд міста Севастополя</v>
      </c>
      <c r="M64" s="262">
        <f t="shared" si="111"/>
        <v>0</v>
      </c>
      <c r="N64" s="262">
        <f t="shared" si="111"/>
        <v>0</v>
      </c>
      <c r="O64" s="262">
        <f t="shared" si="111"/>
        <v>0</v>
      </c>
      <c r="P64" s="262">
        <f t="shared" si="111"/>
        <v>0</v>
      </c>
      <c r="R64" s="260">
        <v>26</v>
      </c>
      <c r="S64" s="260"/>
      <c r="T64" s="263" t="s">
        <v>408</v>
      </c>
      <c r="U64" s="264">
        <f>M64</f>
        <v>0</v>
      </c>
      <c r="V64" s="262">
        <f>N64</f>
        <v>0</v>
      </c>
      <c r="W64" s="262">
        <f>O64</f>
        <v>0</v>
      </c>
      <c r="X64" s="262">
        <f>P64</f>
        <v>0</v>
      </c>
    </row>
    <row r="65" spans="2:24" ht="33" customHeight="1" thickTop="1" x14ac:dyDescent="0.25">
      <c r="B65" s="243">
        <v>28</v>
      </c>
      <c r="C65" s="243">
        <v>26</v>
      </c>
      <c r="D65" s="265" t="s">
        <v>43</v>
      </c>
      <c r="E65" s="267"/>
      <c r="F65" s="266"/>
      <c r="G65" s="266"/>
      <c r="H65" s="266"/>
      <c r="J65" s="243">
        <v>28</v>
      </c>
      <c r="K65" s="243">
        <v>26</v>
      </c>
      <c r="L65" s="244" t="str">
        <f>D66</f>
        <v>Донецький апеляційний господарський суд</v>
      </c>
      <c r="M65" s="241">
        <f>E66</f>
        <v>0</v>
      </c>
      <c r="N65" s="225">
        <f>F66</f>
        <v>0</v>
      </c>
      <c r="O65" s="268">
        <f>G66</f>
        <v>0</v>
      </c>
      <c r="P65" s="225">
        <f>H66</f>
        <v>0</v>
      </c>
      <c r="R65" s="243">
        <v>27</v>
      </c>
      <c r="S65" s="243">
        <v>25</v>
      </c>
      <c r="T65" s="244" t="s">
        <v>404</v>
      </c>
      <c r="U65" s="226"/>
      <c r="V65" s="225"/>
      <c r="W65" s="225"/>
      <c r="X65" s="225"/>
    </row>
    <row r="66" spans="2:24" ht="33" customHeight="1" outlineLevel="1" thickBot="1" x14ac:dyDescent="0.3">
      <c r="B66" s="2">
        <v>29</v>
      </c>
      <c r="C66" s="2">
        <v>27</v>
      </c>
      <c r="D66" s="269" t="s">
        <v>44</v>
      </c>
      <c r="E66" s="267"/>
      <c r="F66" s="266"/>
      <c r="G66" s="266"/>
      <c r="H66" s="266"/>
      <c r="J66" s="228">
        <v>29</v>
      </c>
      <c r="K66" s="228">
        <v>27</v>
      </c>
      <c r="L66" s="270" t="str">
        <f>D70</f>
        <v>Харківський апеляційний господарський суд</v>
      </c>
      <c r="M66" s="248">
        <f>E70</f>
        <v>0</v>
      </c>
      <c r="N66" s="271">
        <f>F70</f>
        <v>0</v>
      </c>
      <c r="O66" s="271">
        <f>G70</f>
        <v>0</v>
      </c>
      <c r="P66" s="271">
        <f>H70</f>
        <v>0</v>
      </c>
      <c r="R66" s="228"/>
      <c r="S66" s="228"/>
      <c r="T66" s="272"/>
      <c r="U66" s="274"/>
      <c r="V66" s="273"/>
      <c r="W66" s="273"/>
      <c r="X66" s="273"/>
    </row>
    <row r="67" spans="2:24" ht="33" customHeight="1" outlineLevel="1" thickTop="1" thickBot="1" x14ac:dyDescent="0.3">
      <c r="B67" s="2">
        <v>30</v>
      </c>
      <c r="C67" s="2">
        <v>28</v>
      </c>
      <c r="D67" s="269" t="s">
        <v>46</v>
      </c>
      <c r="E67" s="267"/>
      <c r="F67" s="266"/>
      <c r="G67" s="266"/>
      <c r="H67" s="266"/>
      <c r="J67" s="228">
        <v>30</v>
      </c>
      <c r="K67" s="229">
        <v>28</v>
      </c>
      <c r="L67" s="234" t="str">
        <f>D65</f>
        <v>Дніпропетровський апеляційний господарський суд</v>
      </c>
      <c r="M67" s="231">
        <f>E65</f>
        <v>0</v>
      </c>
      <c r="N67" s="232">
        <f>F65</f>
        <v>0</v>
      </c>
      <c r="O67" s="232">
        <f>G65</f>
        <v>0</v>
      </c>
      <c r="P67" s="232">
        <f>H65</f>
        <v>0</v>
      </c>
      <c r="R67" s="229">
        <v>28</v>
      </c>
      <c r="S67" s="229">
        <v>26</v>
      </c>
      <c r="T67" s="238" t="s">
        <v>406</v>
      </c>
      <c r="U67" s="226"/>
      <c r="V67" s="225"/>
      <c r="W67" s="225"/>
      <c r="X67" s="225"/>
    </row>
    <row r="68" spans="2:24" ht="33" customHeight="1" outlineLevel="1" thickTop="1" thickBot="1" x14ac:dyDescent="0.3">
      <c r="B68" s="2">
        <v>31</v>
      </c>
      <c r="C68" s="243">
        <v>29</v>
      </c>
      <c r="D68" s="269" t="s">
        <v>47</v>
      </c>
      <c r="E68" s="267"/>
      <c r="F68" s="266"/>
      <c r="G68" s="266"/>
      <c r="H68" s="266"/>
      <c r="J68" s="275">
        <v>31</v>
      </c>
      <c r="K68" s="218"/>
      <c r="L68" s="222" t="str">
        <f>D72</f>
        <v>Севастопольський апеляційний господарський суд</v>
      </c>
      <c r="M68" s="220">
        <f>E72</f>
        <v>0</v>
      </c>
      <c r="N68" s="276">
        <f>F72</f>
        <v>0</v>
      </c>
      <c r="O68" s="276">
        <f>G72</f>
        <v>0</v>
      </c>
      <c r="P68" s="276">
        <f>H72</f>
        <v>0</v>
      </c>
      <c r="R68" s="218">
        <v>29</v>
      </c>
      <c r="S68" s="218"/>
      <c r="T68" s="277" t="s">
        <v>413</v>
      </c>
      <c r="U68" s="279"/>
      <c r="V68" s="278"/>
      <c r="W68" s="278"/>
      <c r="X68" s="278"/>
    </row>
    <row r="69" spans="2:24" ht="33" customHeight="1" outlineLevel="1" thickTop="1" thickBot="1" x14ac:dyDescent="0.3">
      <c r="B69" s="2">
        <v>32</v>
      </c>
      <c r="C69" s="2">
        <v>30</v>
      </c>
      <c r="D69" s="269" t="s">
        <v>415</v>
      </c>
      <c r="E69" s="267"/>
      <c r="F69" s="266"/>
      <c r="G69" s="266"/>
      <c r="H69" s="266"/>
      <c r="J69" s="228">
        <v>32</v>
      </c>
      <c r="K69" s="229">
        <v>29</v>
      </c>
      <c r="L69" s="234" t="str">
        <f>D68</f>
        <v>Одеський апеляційний господарський суд</v>
      </c>
      <c r="M69" s="235">
        <f>E68</f>
        <v>0</v>
      </c>
      <c r="N69" s="280">
        <f>F68</f>
        <v>0</v>
      </c>
      <c r="O69" s="280">
        <f>G68</f>
        <v>0</v>
      </c>
      <c r="P69" s="280">
        <f>H68</f>
        <v>0</v>
      </c>
      <c r="R69" s="229">
        <v>30</v>
      </c>
      <c r="S69" s="229">
        <v>27</v>
      </c>
      <c r="T69" s="238" t="s">
        <v>409</v>
      </c>
      <c r="U69" s="226"/>
      <c r="V69" s="225"/>
      <c r="W69" s="225"/>
      <c r="X69" s="225"/>
    </row>
    <row r="70" spans="2:24" ht="33" customHeight="1" outlineLevel="1" thickTop="1" thickBot="1" x14ac:dyDescent="0.3">
      <c r="B70" s="2">
        <v>33</v>
      </c>
      <c r="C70" s="2">
        <v>31</v>
      </c>
      <c r="D70" s="269" t="s">
        <v>48</v>
      </c>
      <c r="E70" s="267"/>
      <c r="F70" s="266"/>
      <c r="G70" s="266"/>
      <c r="H70" s="266"/>
      <c r="J70" s="228">
        <v>33</v>
      </c>
      <c r="K70" s="229">
        <v>30</v>
      </c>
      <c r="L70" s="238" t="str">
        <f>D71</f>
        <v>Київський апеляційний господарський суд</v>
      </c>
      <c r="M70" s="235">
        <f>E71</f>
        <v>0</v>
      </c>
      <c r="N70" s="280">
        <f>F71</f>
        <v>0</v>
      </c>
      <c r="O70" s="280">
        <f>G71</f>
        <v>0</v>
      </c>
      <c r="P70" s="280">
        <f>H71</f>
        <v>0</v>
      </c>
      <c r="R70" s="229">
        <v>31</v>
      </c>
      <c r="S70" s="229">
        <v>28</v>
      </c>
      <c r="T70" s="238" t="s">
        <v>410</v>
      </c>
      <c r="U70" s="226"/>
      <c r="V70" s="225"/>
      <c r="W70" s="225"/>
      <c r="X70" s="225"/>
    </row>
    <row r="71" spans="2:24" ht="33" customHeight="1" thickTop="1" thickBot="1" x14ac:dyDescent="0.3">
      <c r="B71" s="2">
        <v>34</v>
      </c>
      <c r="C71" s="243">
        <v>32</v>
      </c>
      <c r="D71" s="269" t="s">
        <v>45</v>
      </c>
      <c r="E71" s="267"/>
      <c r="F71" s="266"/>
      <c r="G71" s="266"/>
      <c r="H71" s="266"/>
      <c r="J71" s="281">
        <v>34</v>
      </c>
      <c r="K71" s="281">
        <v>31</v>
      </c>
      <c r="L71" s="238" t="str">
        <f>D69</f>
        <v>Рівненський апеляційний господарський суд</v>
      </c>
      <c r="M71" s="235">
        <f>E69</f>
        <v>0</v>
      </c>
      <c r="N71" s="280">
        <f>F69</f>
        <v>0</v>
      </c>
      <c r="O71" s="280">
        <f>G69</f>
        <v>0</v>
      </c>
      <c r="P71" s="280">
        <f>H69</f>
        <v>0</v>
      </c>
      <c r="R71" s="281">
        <v>32</v>
      </c>
      <c r="S71" s="281">
        <v>29</v>
      </c>
      <c r="T71" s="238" t="s">
        <v>411</v>
      </c>
      <c r="U71" s="226"/>
      <c r="V71" s="225"/>
      <c r="W71" s="225"/>
      <c r="X71" s="225"/>
    </row>
    <row r="72" spans="2:24" ht="33" customHeight="1" thickTop="1" thickBot="1" x14ac:dyDescent="0.3">
      <c r="B72" s="255">
        <v>35</v>
      </c>
      <c r="C72" s="255"/>
      <c r="D72" s="282" t="s">
        <v>419</v>
      </c>
      <c r="E72" s="258"/>
      <c r="F72" s="257"/>
      <c r="G72" s="257"/>
      <c r="H72" s="257"/>
      <c r="J72" s="283">
        <v>35</v>
      </c>
      <c r="K72" s="283">
        <v>32</v>
      </c>
      <c r="L72" s="284" t="str">
        <f>D67</f>
        <v>Львівський апеляційний господарський суд</v>
      </c>
      <c r="M72" s="285">
        <f>E67</f>
        <v>0</v>
      </c>
      <c r="N72" s="286">
        <f>F67</f>
        <v>0</v>
      </c>
      <c r="O72" s="286">
        <f>G67</f>
        <v>0</v>
      </c>
      <c r="P72" s="286">
        <f>H67</f>
        <v>0</v>
      </c>
      <c r="R72" s="283">
        <v>33</v>
      </c>
      <c r="S72" s="283">
        <v>30</v>
      </c>
      <c r="T72" s="284" t="s">
        <v>412</v>
      </c>
      <c r="U72" s="288"/>
      <c r="V72" s="287"/>
      <c r="W72" s="287"/>
      <c r="X72" s="287"/>
    </row>
    <row r="73" spans="2:24" ht="33" customHeight="1" thickTop="1" thickBot="1" x14ac:dyDescent="0.3">
      <c r="B73" s="243">
        <v>36</v>
      </c>
      <c r="C73" s="243">
        <v>33</v>
      </c>
      <c r="D73" s="289" t="s">
        <v>74</v>
      </c>
      <c r="E73" s="267"/>
      <c r="F73" s="266"/>
      <c r="G73" s="266"/>
      <c r="H73" s="266"/>
      <c r="J73" s="229">
        <v>36</v>
      </c>
      <c r="K73" s="229">
        <v>33</v>
      </c>
      <c r="L73" s="290" t="str">
        <f>D75</f>
        <v>Донецький апеляційний адміністративний суд</v>
      </c>
      <c r="M73" s="231">
        <f>E75</f>
        <v>0</v>
      </c>
      <c r="N73" s="232">
        <f>F75</f>
        <v>0</v>
      </c>
      <c r="O73" s="232">
        <f>G75</f>
        <v>0</v>
      </c>
      <c r="P73" s="232">
        <f>H75</f>
        <v>0</v>
      </c>
      <c r="R73" s="229">
        <v>34</v>
      </c>
      <c r="S73" s="229">
        <v>31</v>
      </c>
      <c r="T73" s="234" t="s">
        <v>414</v>
      </c>
      <c r="U73" s="291"/>
      <c r="V73" s="225"/>
      <c r="W73" s="225"/>
      <c r="X73" s="225"/>
    </row>
    <row r="74" spans="2:24" ht="33" hidden="1" customHeight="1" outlineLevel="1" thickTop="1" thickBot="1" x14ac:dyDescent="0.3">
      <c r="B74" s="2">
        <v>37</v>
      </c>
      <c r="C74" s="2">
        <v>34</v>
      </c>
      <c r="D74" s="293" t="s">
        <v>422</v>
      </c>
      <c r="E74" s="267"/>
      <c r="F74" s="266"/>
      <c r="G74" s="266"/>
      <c r="H74" s="266"/>
      <c r="J74" s="281">
        <v>37</v>
      </c>
      <c r="K74" s="281">
        <v>34</v>
      </c>
      <c r="L74" s="234" t="str">
        <f>D79</f>
        <v>Харківський апеляційний адміністративний суд</v>
      </c>
      <c r="M74" s="231">
        <f>E79</f>
        <v>0</v>
      </c>
      <c r="N74" s="232">
        <f>F79</f>
        <v>0</v>
      </c>
      <c r="O74" s="232">
        <f>G79</f>
        <v>0</v>
      </c>
      <c r="P74" s="232">
        <f>H79</f>
        <v>0</v>
      </c>
      <c r="R74" s="281">
        <v>35</v>
      </c>
      <c r="S74" s="281">
        <v>32</v>
      </c>
      <c r="T74" s="238" t="s">
        <v>416</v>
      </c>
      <c r="U74" s="226"/>
      <c r="V74" s="225"/>
      <c r="W74" s="225"/>
      <c r="X74" s="225"/>
    </row>
    <row r="75" spans="2:24" ht="33" hidden="1" customHeight="1" outlineLevel="1" thickTop="1" thickBot="1" x14ac:dyDescent="0.3">
      <c r="B75" s="2">
        <v>38</v>
      </c>
      <c r="C75" s="243">
        <v>35</v>
      </c>
      <c r="D75" s="293" t="s">
        <v>424</v>
      </c>
      <c r="E75" s="267"/>
      <c r="F75" s="266"/>
      <c r="G75" s="266"/>
      <c r="H75" s="266"/>
      <c r="J75" s="228">
        <v>38</v>
      </c>
      <c r="K75" s="228">
        <v>35</v>
      </c>
      <c r="L75" s="234" t="str">
        <f>D74</f>
        <v>Дніпропетровський апеляційний адміністративний суд</v>
      </c>
      <c r="M75" s="231">
        <f>E74</f>
        <v>0</v>
      </c>
      <c r="N75" s="232">
        <f>F74</f>
        <v>0</v>
      </c>
      <c r="O75" s="232">
        <f>G74</f>
        <v>0</v>
      </c>
      <c r="P75" s="232">
        <f>H74</f>
        <v>0</v>
      </c>
      <c r="R75" s="228">
        <v>36</v>
      </c>
      <c r="S75" s="228">
        <v>33</v>
      </c>
      <c r="T75" s="238" t="s">
        <v>417</v>
      </c>
      <c r="U75" s="226"/>
      <c r="V75" s="225"/>
      <c r="W75" s="225"/>
      <c r="X75" s="225"/>
    </row>
    <row r="76" spans="2:24" ht="33" hidden="1" customHeight="1" outlineLevel="1" thickTop="1" thickBot="1" x14ac:dyDescent="0.3">
      <c r="B76" s="2">
        <v>39</v>
      </c>
      <c r="C76" s="2">
        <v>36</v>
      </c>
      <c r="D76" s="293" t="s">
        <v>75</v>
      </c>
      <c r="E76" s="267"/>
      <c r="F76" s="266"/>
      <c r="G76" s="266"/>
      <c r="H76" s="266"/>
      <c r="J76" s="294">
        <v>39</v>
      </c>
      <c r="K76" s="294"/>
      <c r="L76" s="222" t="str">
        <f>D81</f>
        <v>Севастопольський апеляційний адміністративний суд</v>
      </c>
      <c r="M76" s="220">
        <f>E81</f>
        <v>0</v>
      </c>
      <c r="N76" s="276">
        <f>F81</f>
        <v>0</v>
      </c>
      <c r="O76" s="276">
        <f>G81</f>
        <v>0</v>
      </c>
      <c r="P76" s="276">
        <f>H81</f>
        <v>0</v>
      </c>
      <c r="R76" s="294">
        <v>37</v>
      </c>
      <c r="S76" s="294"/>
      <c r="T76" s="277" t="s">
        <v>426</v>
      </c>
      <c r="U76" s="295"/>
      <c r="V76" s="296"/>
      <c r="W76" s="278"/>
      <c r="X76" s="278"/>
    </row>
    <row r="77" spans="2:24" ht="33" hidden="1" customHeight="1" outlineLevel="1" thickTop="1" thickBot="1" x14ac:dyDescent="0.3">
      <c r="B77" s="2">
        <v>40</v>
      </c>
      <c r="C77" s="243">
        <v>37</v>
      </c>
      <c r="D77" s="293" t="s">
        <v>428</v>
      </c>
      <c r="E77" s="267"/>
      <c r="F77" s="266"/>
      <c r="G77" s="266"/>
      <c r="H77" s="266"/>
      <c r="J77" s="228">
        <v>40</v>
      </c>
      <c r="K77" s="228">
        <v>36</v>
      </c>
      <c r="L77" s="238" t="str">
        <f>D78</f>
        <v>Одеський апеляційний адміністративний суд</v>
      </c>
      <c r="M77" s="235">
        <f>E78</f>
        <v>0</v>
      </c>
      <c r="N77" s="280">
        <f>F78</f>
        <v>0</v>
      </c>
      <c r="O77" s="280">
        <f>G78</f>
        <v>0</v>
      </c>
      <c r="P77" s="280">
        <f>H78</f>
        <v>0</v>
      </c>
      <c r="R77" s="228">
        <v>38</v>
      </c>
      <c r="S77" s="228">
        <v>34</v>
      </c>
      <c r="T77" s="238" t="s">
        <v>418</v>
      </c>
      <c r="U77" s="226"/>
      <c r="V77" s="225"/>
      <c r="W77" s="225"/>
      <c r="X77" s="225"/>
    </row>
    <row r="78" spans="2:24" ht="33" hidden="1" customHeight="1" outlineLevel="1" thickTop="1" thickBot="1" x14ac:dyDescent="0.3">
      <c r="B78" s="2">
        <v>41</v>
      </c>
      <c r="C78" s="2">
        <v>38</v>
      </c>
      <c r="D78" s="293" t="s">
        <v>430</v>
      </c>
      <c r="E78" s="267"/>
      <c r="F78" s="266"/>
      <c r="G78" s="266"/>
      <c r="H78" s="266"/>
      <c r="J78" s="281">
        <v>41</v>
      </c>
      <c r="K78" s="281">
        <v>37</v>
      </c>
      <c r="L78" s="238" t="str">
        <f>D80</f>
        <v>Київський апеляційний адміністративний суд</v>
      </c>
      <c r="M78" s="235">
        <f>E80</f>
        <v>0</v>
      </c>
      <c r="N78" s="280">
        <f>F80</f>
        <v>0</v>
      </c>
      <c r="O78" s="280">
        <f>G80</f>
        <v>0</v>
      </c>
      <c r="P78" s="280">
        <f>H80</f>
        <v>0</v>
      </c>
      <c r="R78" s="281">
        <v>39</v>
      </c>
      <c r="S78" s="281">
        <v>35</v>
      </c>
      <c r="T78" s="238" t="s">
        <v>420</v>
      </c>
      <c r="U78" s="226"/>
      <c r="V78" s="225"/>
      <c r="W78" s="225"/>
      <c r="X78" s="225"/>
    </row>
    <row r="79" spans="2:24" ht="33" hidden="1" customHeight="1" outlineLevel="1" thickTop="1" x14ac:dyDescent="0.25">
      <c r="B79" s="2">
        <v>42</v>
      </c>
      <c r="C79" s="243">
        <v>39</v>
      </c>
      <c r="D79" s="293" t="s">
        <v>432</v>
      </c>
      <c r="E79" s="267"/>
      <c r="F79" s="266"/>
      <c r="G79" s="266"/>
      <c r="H79" s="266"/>
      <c r="J79" s="2">
        <v>42</v>
      </c>
      <c r="K79" s="2">
        <v>38</v>
      </c>
      <c r="L79" s="297" t="str">
        <f>D73</f>
        <v>Вінницький апеляційний адміністративний суд</v>
      </c>
      <c r="M79" s="241">
        <f>E73</f>
        <v>0</v>
      </c>
      <c r="N79" s="242">
        <f>F73</f>
        <v>0</v>
      </c>
      <c r="O79" s="242">
        <f>G73</f>
        <v>0</v>
      </c>
      <c r="P79" s="242">
        <f>H73</f>
        <v>0</v>
      </c>
      <c r="R79" s="239">
        <v>40</v>
      </c>
      <c r="S79" s="239">
        <v>36</v>
      </c>
      <c r="T79" s="297" t="s">
        <v>421</v>
      </c>
      <c r="U79" s="226"/>
      <c r="V79" s="225"/>
      <c r="W79" s="225"/>
      <c r="X79" s="225"/>
    </row>
    <row r="80" spans="2:24" ht="33" customHeight="1" collapsed="1" thickTop="1" thickBot="1" x14ac:dyDescent="0.3">
      <c r="B80" s="2">
        <v>43</v>
      </c>
      <c r="C80" s="2">
        <v>40</v>
      </c>
      <c r="D80" s="293" t="s">
        <v>434</v>
      </c>
      <c r="E80" s="267"/>
      <c r="F80" s="266"/>
      <c r="G80" s="266"/>
      <c r="H80" s="266"/>
      <c r="J80" s="229">
        <v>43</v>
      </c>
      <c r="K80" s="229">
        <v>39</v>
      </c>
      <c r="L80" s="234" t="str">
        <f t="shared" ref="L80:P81" si="112">D76</f>
        <v>Житомирський апеляційний адміністративний суд</v>
      </c>
      <c r="M80" s="248">
        <f t="shared" si="112"/>
        <v>0</v>
      </c>
      <c r="N80" s="271">
        <f t="shared" si="112"/>
        <v>0</v>
      </c>
      <c r="O80" s="271">
        <f t="shared" si="112"/>
        <v>0</v>
      </c>
      <c r="P80" s="271">
        <f t="shared" si="112"/>
        <v>0</v>
      </c>
      <c r="R80" s="229"/>
      <c r="S80" s="229"/>
      <c r="T80" s="250"/>
      <c r="U80" s="254"/>
      <c r="V80" s="251"/>
      <c r="W80" s="251"/>
      <c r="X80" s="251"/>
    </row>
    <row r="81" spans="2:24" ht="33" customHeight="1" thickTop="1" thickBot="1" x14ac:dyDescent="0.3">
      <c r="B81" s="255">
        <v>44</v>
      </c>
      <c r="C81" s="255"/>
      <c r="D81" s="298" t="s">
        <v>436</v>
      </c>
      <c r="E81" s="258"/>
      <c r="F81" s="257"/>
      <c r="G81" s="257"/>
      <c r="H81" s="257"/>
      <c r="J81" s="283">
        <v>44</v>
      </c>
      <c r="K81" s="283">
        <v>40</v>
      </c>
      <c r="L81" s="284" t="str">
        <f t="shared" si="112"/>
        <v>Львівський апеляційний адміністративний суд</v>
      </c>
      <c r="M81" s="285">
        <f t="shared" si="112"/>
        <v>0</v>
      </c>
      <c r="N81" s="287">
        <f t="shared" si="112"/>
        <v>0</v>
      </c>
      <c r="O81" s="287">
        <f t="shared" si="112"/>
        <v>0</v>
      </c>
      <c r="P81" s="287">
        <f t="shared" si="112"/>
        <v>0</v>
      </c>
      <c r="R81" s="283">
        <v>41</v>
      </c>
      <c r="S81" s="283">
        <v>37</v>
      </c>
      <c r="T81" s="284" t="s">
        <v>423</v>
      </c>
      <c r="U81" s="286"/>
      <c r="V81" s="286"/>
      <c r="W81" s="286"/>
      <c r="X81" s="286"/>
    </row>
    <row r="82" spans="2:24" ht="23.25" customHeight="1" thickTop="1" thickBot="1" x14ac:dyDescent="0.3">
      <c r="B82" s="213">
        <v>45</v>
      </c>
      <c r="C82" s="213"/>
      <c r="D82" s="299" t="s">
        <v>438</v>
      </c>
      <c r="E82" s="216"/>
      <c r="F82" s="215"/>
      <c r="G82" s="215"/>
      <c r="H82" s="215"/>
      <c r="J82" s="218">
        <v>45</v>
      </c>
      <c r="K82" s="218"/>
      <c r="L82" s="222" t="str">
        <f t="shared" ref="L82:L113" si="113">D82</f>
        <v>Господарський суд Автономної Республіки Крим</v>
      </c>
      <c r="M82" s="220">
        <f t="shared" ref="M82:M113" si="114">E82</f>
        <v>0</v>
      </c>
      <c r="N82" s="220">
        <f t="shared" ref="N82:N113" si="115">F82</f>
        <v>0</v>
      </c>
      <c r="O82" s="220">
        <f t="shared" ref="O82:O113" si="116">G82</f>
        <v>0</v>
      </c>
      <c r="P82" s="220">
        <f t="shared" ref="P82:P113" si="117">H82</f>
        <v>0</v>
      </c>
      <c r="R82" s="218">
        <v>42</v>
      </c>
      <c r="S82" s="218"/>
      <c r="T82" s="222" t="s">
        <v>439</v>
      </c>
      <c r="U82" s="223"/>
      <c r="V82" s="220"/>
      <c r="W82" s="220"/>
      <c r="X82" s="220"/>
    </row>
    <row r="83" spans="2:24" ht="23.25" customHeight="1" thickTop="1" thickBot="1" x14ac:dyDescent="0.3">
      <c r="B83" s="2">
        <v>46</v>
      </c>
      <c r="C83" s="2">
        <v>41</v>
      </c>
      <c r="D83" s="300" t="s">
        <v>49</v>
      </c>
      <c r="E83" s="226"/>
      <c r="F83" s="225"/>
      <c r="G83" s="225"/>
      <c r="H83" s="225"/>
      <c r="J83" s="281">
        <v>46</v>
      </c>
      <c r="K83" s="281">
        <v>41</v>
      </c>
      <c r="L83" s="238" t="str">
        <f t="shared" si="113"/>
        <v>Господарський суд Вінницької області</v>
      </c>
      <c r="M83" s="231">
        <f t="shared" si="114"/>
        <v>0</v>
      </c>
      <c r="N83" s="232">
        <f t="shared" si="115"/>
        <v>0</v>
      </c>
      <c r="O83" s="232">
        <f t="shared" si="116"/>
        <v>0</v>
      </c>
      <c r="P83" s="232">
        <f t="shared" si="117"/>
        <v>0</v>
      </c>
      <c r="R83" s="281">
        <v>43</v>
      </c>
      <c r="S83" s="281">
        <v>38</v>
      </c>
      <c r="T83" s="238" t="s">
        <v>425</v>
      </c>
      <c r="U83" s="226"/>
      <c r="V83" s="225"/>
      <c r="W83" s="225"/>
      <c r="X83" s="225"/>
    </row>
    <row r="84" spans="2:24" ht="23.25" customHeight="1" outlineLevel="1" thickTop="1" thickBot="1" x14ac:dyDescent="0.3">
      <c r="B84" s="2">
        <v>47</v>
      </c>
      <c r="C84" s="2">
        <v>42</v>
      </c>
      <c r="D84" s="300" t="s">
        <v>50</v>
      </c>
      <c r="E84" s="226"/>
      <c r="F84" s="225"/>
      <c r="G84" s="225"/>
      <c r="H84" s="225"/>
      <c r="J84" s="281">
        <v>47</v>
      </c>
      <c r="K84" s="281">
        <v>42</v>
      </c>
      <c r="L84" s="238" t="str">
        <f t="shared" si="113"/>
        <v>Господарський суд Волинської області</v>
      </c>
      <c r="M84" s="235">
        <f t="shared" si="114"/>
        <v>0</v>
      </c>
      <c r="N84" s="280">
        <f t="shared" si="115"/>
        <v>0</v>
      </c>
      <c r="O84" s="280">
        <f t="shared" si="116"/>
        <v>0</v>
      </c>
      <c r="P84" s="280">
        <f t="shared" si="117"/>
        <v>0</v>
      </c>
      <c r="R84" s="229">
        <v>44</v>
      </c>
      <c r="S84" s="229">
        <v>39</v>
      </c>
      <c r="T84" s="234" t="s">
        <v>427</v>
      </c>
      <c r="U84" s="226"/>
      <c r="V84" s="225"/>
      <c r="W84" s="225"/>
      <c r="X84" s="225"/>
    </row>
    <row r="85" spans="2:24" ht="23.25" customHeight="1" outlineLevel="1" thickTop="1" thickBot="1" x14ac:dyDescent="0.3">
      <c r="B85" s="2">
        <v>48</v>
      </c>
      <c r="C85" s="2">
        <v>43</v>
      </c>
      <c r="D85" s="293" t="s">
        <v>51</v>
      </c>
      <c r="E85" s="226"/>
      <c r="F85" s="225"/>
      <c r="G85" s="225"/>
      <c r="H85" s="225"/>
      <c r="J85" s="281">
        <v>48</v>
      </c>
      <c r="K85" s="281">
        <v>43</v>
      </c>
      <c r="L85" s="234" t="str">
        <f t="shared" si="113"/>
        <v>Господарський суд Дніпропетровської області</v>
      </c>
      <c r="M85" s="231">
        <f t="shared" si="114"/>
        <v>0</v>
      </c>
      <c r="N85" s="232">
        <f t="shared" si="115"/>
        <v>0</v>
      </c>
      <c r="O85" s="232">
        <f t="shared" si="116"/>
        <v>0</v>
      </c>
      <c r="P85" s="232">
        <f t="shared" si="117"/>
        <v>0</v>
      </c>
      <c r="R85" s="281">
        <v>45</v>
      </c>
      <c r="S85" s="281">
        <v>40</v>
      </c>
      <c r="T85" s="234" t="s">
        <v>429</v>
      </c>
      <c r="U85" s="226"/>
      <c r="V85" s="225"/>
      <c r="W85" s="225"/>
      <c r="X85" s="225"/>
    </row>
    <row r="86" spans="2:24" ht="23.25" customHeight="1" outlineLevel="1" thickTop="1" thickBot="1" x14ac:dyDescent="0.3">
      <c r="B86" s="2">
        <v>49</v>
      </c>
      <c r="C86" s="2">
        <v>44</v>
      </c>
      <c r="D86" s="293" t="s">
        <v>52</v>
      </c>
      <c r="E86" s="226"/>
      <c r="F86" s="225"/>
      <c r="G86" s="225"/>
      <c r="H86" s="225"/>
      <c r="J86" s="281">
        <v>49</v>
      </c>
      <c r="K86" s="281">
        <v>44</v>
      </c>
      <c r="L86" s="238" t="str">
        <f t="shared" si="113"/>
        <v>Господарський суд Донецької області</v>
      </c>
      <c r="M86" s="235">
        <f t="shared" si="114"/>
        <v>0</v>
      </c>
      <c r="N86" s="280">
        <f t="shared" si="115"/>
        <v>0</v>
      </c>
      <c r="O86" s="280">
        <f t="shared" si="116"/>
        <v>0</v>
      </c>
      <c r="P86" s="280">
        <f t="shared" si="117"/>
        <v>0</v>
      </c>
      <c r="R86" s="229">
        <v>46</v>
      </c>
      <c r="S86" s="281">
        <v>41</v>
      </c>
      <c r="T86" s="238" t="s">
        <v>431</v>
      </c>
      <c r="U86" s="226"/>
      <c r="V86" s="225"/>
      <c r="W86" s="225"/>
      <c r="X86" s="225"/>
    </row>
    <row r="87" spans="2:24" ht="23.25" customHeight="1" outlineLevel="1" thickTop="1" thickBot="1" x14ac:dyDescent="0.3">
      <c r="B87" s="2">
        <v>50</v>
      </c>
      <c r="C87" s="2">
        <v>45</v>
      </c>
      <c r="D87" s="293" t="s">
        <v>53</v>
      </c>
      <c r="E87" s="226"/>
      <c r="F87" s="225"/>
      <c r="G87" s="225"/>
      <c r="H87" s="225"/>
      <c r="J87" s="281">
        <v>50</v>
      </c>
      <c r="K87" s="281">
        <v>45</v>
      </c>
      <c r="L87" s="238" t="str">
        <f t="shared" si="113"/>
        <v>Господарський суд Житомирської області</v>
      </c>
      <c r="M87" s="231">
        <f t="shared" si="114"/>
        <v>0</v>
      </c>
      <c r="N87" s="232">
        <f t="shared" si="115"/>
        <v>0</v>
      </c>
      <c r="O87" s="232">
        <f t="shared" si="116"/>
        <v>0</v>
      </c>
      <c r="P87" s="232">
        <f t="shared" si="117"/>
        <v>0</v>
      </c>
      <c r="R87" s="281">
        <v>47</v>
      </c>
      <c r="S87" s="229">
        <v>42</v>
      </c>
      <c r="T87" s="238" t="s">
        <v>433</v>
      </c>
      <c r="U87" s="226"/>
      <c r="V87" s="225"/>
      <c r="W87" s="225"/>
      <c r="X87" s="225"/>
    </row>
    <row r="88" spans="2:24" ht="23.25" customHeight="1" outlineLevel="1" thickTop="1" thickBot="1" x14ac:dyDescent="0.3">
      <c r="B88" s="2">
        <v>51</v>
      </c>
      <c r="C88" s="2">
        <v>46</v>
      </c>
      <c r="D88" s="293" t="s">
        <v>54</v>
      </c>
      <c r="E88" s="226"/>
      <c r="F88" s="225"/>
      <c r="G88" s="225"/>
      <c r="H88" s="225"/>
      <c r="J88" s="281">
        <v>51</v>
      </c>
      <c r="K88" s="281">
        <v>46</v>
      </c>
      <c r="L88" s="238" t="str">
        <f t="shared" si="113"/>
        <v>Господарський суд Закарпатської області</v>
      </c>
      <c r="M88" s="235">
        <f t="shared" si="114"/>
        <v>0</v>
      </c>
      <c r="N88" s="280">
        <f t="shared" si="115"/>
        <v>0</v>
      </c>
      <c r="O88" s="280">
        <f t="shared" si="116"/>
        <v>0</v>
      </c>
      <c r="P88" s="280">
        <f t="shared" si="117"/>
        <v>0</v>
      </c>
      <c r="R88" s="229">
        <v>48</v>
      </c>
      <c r="S88" s="281">
        <v>43</v>
      </c>
      <c r="T88" s="238" t="s">
        <v>435</v>
      </c>
      <c r="U88" s="226"/>
      <c r="V88" s="225"/>
      <c r="W88" s="225"/>
      <c r="X88" s="225"/>
    </row>
    <row r="89" spans="2:24" ht="23.25" customHeight="1" outlineLevel="1" thickTop="1" thickBot="1" x14ac:dyDescent="0.3">
      <c r="B89" s="2">
        <v>52</v>
      </c>
      <c r="C89" s="2">
        <v>47</v>
      </c>
      <c r="D89" s="293" t="s">
        <v>55</v>
      </c>
      <c r="E89" s="226"/>
      <c r="F89" s="225"/>
      <c r="G89" s="225"/>
      <c r="H89" s="225"/>
      <c r="J89" s="281">
        <v>52</v>
      </c>
      <c r="K89" s="281">
        <v>47</v>
      </c>
      <c r="L89" s="238" t="str">
        <f t="shared" si="113"/>
        <v>Господарський суд Запорізької області</v>
      </c>
      <c r="M89" s="231">
        <f t="shared" si="114"/>
        <v>0</v>
      </c>
      <c r="N89" s="232">
        <f t="shared" si="115"/>
        <v>0</v>
      </c>
      <c r="O89" s="232">
        <f t="shared" si="116"/>
        <v>0</v>
      </c>
      <c r="P89" s="232">
        <f t="shared" si="117"/>
        <v>0</v>
      </c>
      <c r="R89" s="281">
        <v>49</v>
      </c>
      <c r="S89" s="281">
        <v>44</v>
      </c>
      <c r="T89" s="238" t="s">
        <v>437</v>
      </c>
      <c r="U89" s="226"/>
      <c r="V89" s="225"/>
      <c r="W89" s="225"/>
      <c r="X89" s="225"/>
    </row>
    <row r="90" spans="2:24" ht="23.25" customHeight="1" outlineLevel="1" thickTop="1" thickBot="1" x14ac:dyDescent="0.3">
      <c r="B90" s="2">
        <v>53</v>
      </c>
      <c r="C90" s="2">
        <v>48</v>
      </c>
      <c r="D90" s="293" t="s">
        <v>56</v>
      </c>
      <c r="E90" s="226"/>
      <c r="F90" s="225"/>
      <c r="G90" s="225"/>
      <c r="H90" s="225"/>
      <c r="J90" s="281">
        <v>53</v>
      </c>
      <c r="K90" s="281">
        <v>48</v>
      </c>
      <c r="L90" s="238" t="str">
        <f t="shared" si="113"/>
        <v>Господарський суд Івано-Франківської області</v>
      </c>
      <c r="M90" s="235">
        <f t="shared" si="114"/>
        <v>0</v>
      </c>
      <c r="N90" s="280">
        <f t="shared" si="115"/>
        <v>0</v>
      </c>
      <c r="O90" s="280">
        <f t="shared" si="116"/>
        <v>0</v>
      </c>
      <c r="P90" s="280">
        <f t="shared" si="117"/>
        <v>0</v>
      </c>
      <c r="R90" s="229">
        <v>50</v>
      </c>
      <c r="S90" s="229">
        <v>45</v>
      </c>
      <c r="T90" s="238" t="s">
        <v>440</v>
      </c>
      <c r="U90" s="226"/>
      <c r="V90" s="225"/>
      <c r="W90" s="225"/>
      <c r="X90" s="225"/>
    </row>
    <row r="91" spans="2:24" ht="23.25" customHeight="1" outlineLevel="1" thickTop="1" thickBot="1" x14ac:dyDescent="0.3">
      <c r="B91" s="2">
        <v>54</v>
      </c>
      <c r="C91" s="2">
        <v>49</v>
      </c>
      <c r="D91" s="293" t="s">
        <v>57</v>
      </c>
      <c r="E91" s="226"/>
      <c r="F91" s="225"/>
      <c r="G91" s="225"/>
      <c r="H91" s="225"/>
      <c r="J91" s="281">
        <v>54</v>
      </c>
      <c r="K91" s="281">
        <v>49</v>
      </c>
      <c r="L91" s="238" t="str">
        <f t="shared" si="113"/>
        <v>Господарський суд Київської області</v>
      </c>
      <c r="M91" s="231">
        <f t="shared" si="114"/>
        <v>0</v>
      </c>
      <c r="N91" s="232">
        <f t="shared" si="115"/>
        <v>0</v>
      </c>
      <c r="O91" s="232">
        <f t="shared" si="116"/>
        <v>0</v>
      </c>
      <c r="P91" s="232">
        <f t="shared" si="117"/>
        <v>0</v>
      </c>
      <c r="R91" s="281">
        <v>51</v>
      </c>
      <c r="S91" s="281">
        <v>46</v>
      </c>
      <c r="T91" s="238" t="s">
        <v>441</v>
      </c>
      <c r="U91" s="226"/>
      <c r="V91" s="225"/>
      <c r="W91" s="225"/>
      <c r="X91" s="225"/>
    </row>
    <row r="92" spans="2:24" ht="23.25" customHeight="1" outlineLevel="1" thickTop="1" thickBot="1" x14ac:dyDescent="0.3">
      <c r="B92" s="2">
        <v>55</v>
      </c>
      <c r="C92" s="2">
        <v>50</v>
      </c>
      <c r="D92" s="293" t="s">
        <v>58</v>
      </c>
      <c r="E92" s="226"/>
      <c r="F92" s="225"/>
      <c r="G92" s="225"/>
      <c r="H92" s="225"/>
      <c r="J92" s="281">
        <v>55</v>
      </c>
      <c r="K92" s="281">
        <v>50</v>
      </c>
      <c r="L92" s="238" t="str">
        <f t="shared" si="113"/>
        <v>Господарський суд Кіровоградської області</v>
      </c>
      <c r="M92" s="235">
        <f t="shared" si="114"/>
        <v>0</v>
      </c>
      <c r="N92" s="280">
        <f t="shared" si="115"/>
        <v>0</v>
      </c>
      <c r="O92" s="280">
        <f t="shared" si="116"/>
        <v>0</v>
      </c>
      <c r="P92" s="280">
        <f t="shared" si="117"/>
        <v>0</v>
      </c>
      <c r="R92" s="229">
        <v>52</v>
      </c>
      <c r="S92" s="281">
        <v>47</v>
      </c>
      <c r="T92" s="238" t="s">
        <v>442</v>
      </c>
      <c r="U92" s="226"/>
      <c r="V92" s="225"/>
      <c r="W92" s="225"/>
      <c r="X92" s="225"/>
    </row>
    <row r="93" spans="2:24" ht="23.25" customHeight="1" outlineLevel="1" thickTop="1" thickBot="1" x14ac:dyDescent="0.3">
      <c r="B93" s="2">
        <v>56</v>
      </c>
      <c r="C93" s="2">
        <v>51</v>
      </c>
      <c r="D93" s="293" t="s">
        <v>59</v>
      </c>
      <c r="E93" s="226"/>
      <c r="F93" s="225"/>
      <c r="G93" s="225"/>
      <c r="H93" s="225"/>
      <c r="J93" s="281">
        <v>56</v>
      </c>
      <c r="K93" s="281">
        <v>51</v>
      </c>
      <c r="L93" s="238" t="str">
        <f t="shared" si="113"/>
        <v>Господарський суд Луганської області</v>
      </c>
      <c r="M93" s="231">
        <f t="shared" si="114"/>
        <v>0</v>
      </c>
      <c r="N93" s="232">
        <f t="shared" si="115"/>
        <v>0</v>
      </c>
      <c r="O93" s="232">
        <f t="shared" si="116"/>
        <v>0</v>
      </c>
      <c r="P93" s="232">
        <f t="shared" si="117"/>
        <v>0</v>
      </c>
      <c r="R93" s="281">
        <v>53</v>
      </c>
      <c r="S93" s="229">
        <v>48</v>
      </c>
      <c r="T93" s="238" t="s">
        <v>443</v>
      </c>
      <c r="U93" s="226"/>
      <c r="V93" s="225"/>
      <c r="W93" s="225"/>
      <c r="X93" s="225"/>
    </row>
    <row r="94" spans="2:24" ht="23.25" customHeight="1" outlineLevel="1" thickTop="1" thickBot="1" x14ac:dyDescent="0.3">
      <c r="B94" s="2">
        <v>57</v>
      </c>
      <c r="C94" s="2">
        <v>52</v>
      </c>
      <c r="D94" s="293" t="s">
        <v>60</v>
      </c>
      <c r="E94" s="226"/>
      <c r="F94" s="225"/>
      <c r="G94" s="225"/>
      <c r="H94" s="225"/>
      <c r="J94" s="281">
        <v>57</v>
      </c>
      <c r="K94" s="281">
        <v>52</v>
      </c>
      <c r="L94" s="238" t="str">
        <f t="shared" si="113"/>
        <v>Господарський суд Львівської області</v>
      </c>
      <c r="M94" s="235">
        <f t="shared" si="114"/>
        <v>0</v>
      </c>
      <c r="N94" s="280">
        <f t="shared" si="115"/>
        <v>0</v>
      </c>
      <c r="O94" s="280">
        <f t="shared" si="116"/>
        <v>0</v>
      </c>
      <c r="P94" s="280">
        <f t="shared" si="117"/>
        <v>0</v>
      </c>
      <c r="R94" s="229">
        <v>54</v>
      </c>
      <c r="S94" s="281">
        <v>49</v>
      </c>
      <c r="T94" s="238" t="s">
        <v>444</v>
      </c>
      <c r="U94" s="226"/>
      <c r="V94" s="225"/>
      <c r="W94" s="225"/>
      <c r="X94" s="225"/>
    </row>
    <row r="95" spans="2:24" ht="23.25" customHeight="1" outlineLevel="1" thickTop="1" thickBot="1" x14ac:dyDescent="0.3">
      <c r="B95" s="2">
        <v>58</v>
      </c>
      <c r="C95" s="2">
        <v>53</v>
      </c>
      <c r="D95" s="293" t="s">
        <v>61</v>
      </c>
      <c r="E95" s="226"/>
      <c r="F95" s="225"/>
      <c r="G95" s="225"/>
      <c r="H95" s="225"/>
      <c r="J95" s="281">
        <v>58</v>
      </c>
      <c r="K95" s="281">
        <v>53</v>
      </c>
      <c r="L95" s="238" t="str">
        <f t="shared" si="113"/>
        <v>Господарський суд Миколаївської області</v>
      </c>
      <c r="M95" s="231">
        <f t="shared" si="114"/>
        <v>0</v>
      </c>
      <c r="N95" s="232">
        <f t="shared" si="115"/>
        <v>0</v>
      </c>
      <c r="O95" s="232">
        <f t="shared" si="116"/>
        <v>0</v>
      </c>
      <c r="P95" s="232">
        <f t="shared" si="117"/>
        <v>0</v>
      </c>
      <c r="R95" s="281">
        <v>55</v>
      </c>
      <c r="S95" s="281">
        <v>50</v>
      </c>
      <c r="T95" s="238" t="s">
        <v>445</v>
      </c>
      <c r="U95" s="226"/>
      <c r="V95" s="225"/>
      <c r="W95" s="225"/>
      <c r="X95" s="225"/>
    </row>
    <row r="96" spans="2:24" ht="23.25" customHeight="1" outlineLevel="1" thickTop="1" thickBot="1" x14ac:dyDescent="0.3">
      <c r="B96" s="2">
        <v>59</v>
      </c>
      <c r="C96" s="2">
        <v>54</v>
      </c>
      <c r="D96" s="293" t="s">
        <v>63</v>
      </c>
      <c r="E96" s="226"/>
      <c r="F96" s="225"/>
      <c r="G96" s="225"/>
      <c r="H96" s="225"/>
      <c r="J96" s="281">
        <v>59</v>
      </c>
      <c r="K96" s="281">
        <v>54</v>
      </c>
      <c r="L96" s="238" t="str">
        <f t="shared" si="113"/>
        <v>Господарський суд Одеської області</v>
      </c>
      <c r="M96" s="231">
        <f t="shared" si="114"/>
        <v>0</v>
      </c>
      <c r="N96" s="232">
        <f t="shared" si="115"/>
        <v>0</v>
      </c>
      <c r="O96" s="232">
        <f t="shared" si="116"/>
        <v>0</v>
      </c>
      <c r="P96" s="232">
        <f t="shared" si="117"/>
        <v>0</v>
      </c>
      <c r="R96" s="229">
        <v>56</v>
      </c>
      <c r="S96" s="229">
        <v>51</v>
      </c>
      <c r="T96" s="238" t="s">
        <v>446</v>
      </c>
      <c r="U96" s="226"/>
      <c r="V96" s="225"/>
      <c r="W96" s="225"/>
      <c r="X96" s="225"/>
    </row>
    <row r="97" spans="1:24" ht="23.25" customHeight="1" outlineLevel="1" thickTop="1" thickBot="1" x14ac:dyDescent="0.3">
      <c r="B97" s="2">
        <v>60</v>
      </c>
      <c r="C97" s="2">
        <v>55</v>
      </c>
      <c r="D97" s="293" t="s">
        <v>64</v>
      </c>
      <c r="E97" s="226"/>
      <c r="F97" s="225"/>
      <c r="G97" s="225"/>
      <c r="H97" s="225"/>
      <c r="J97" s="281">
        <v>60</v>
      </c>
      <c r="K97" s="281">
        <v>55</v>
      </c>
      <c r="L97" s="238" t="str">
        <f t="shared" si="113"/>
        <v>Господарський суд Полтавської області</v>
      </c>
      <c r="M97" s="231">
        <f t="shared" si="114"/>
        <v>0</v>
      </c>
      <c r="N97" s="232">
        <f t="shared" si="115"/>
        <v>0</v>
      </c>
      <c r="O97" s="232">
        <f t="shared" si="116"/>
        <v>0</v>
      </c>
      <c r="P97" s="232">
        <f t="shared" si="117"/>
        <v>0</v>
      </c>
      <c r="R97" s="281">
        <v>57</v>
      </c>
      <c r="S97" s="281">
        <v>52</v>
      </c>
      <c r="T97" s="238" t="s">
        <v>447</v>
      </c>
      <c r="U97" s="226"/>
      <c r="V97" s="225"/>
      <c r="W97" s="225"/>
      <c r="X97" s="225"/>
    </row>
    <row r="98" spans="1:24" ht="23.25" customHeight="1" outlineLevel="1" thickTop="1" thickBot="1" x14ac:dyDescent="0.3">
      <c r="B98" s="2">
        <v>61</v>
      </c>
      <c r="C98" s="2">
        <v>56</v>
      </c>
      <c r="D98" s="293" t="s">
        <v>65</v>
      </c>
      <c r="E98" s="226"/>
      <c r="F98" s="225"/>
      <c r="G98" s="225"/>
      <c r="H98" s="225"/>
      <c r="J98" s="281">
        <v>61</v>
      </c>
      <c r="K98" s="281">
        <v>56</v>
      </c>
      <c r="L98" s="238" t="str">
        <f t="shared" si="113"/>
        <v>Господарський суд Рівненської області</v>
      </c>
      <c r="M98" s="231">
        <f t="shared" si="114"/>
        <v>0</v>
      </c>
      <c r="N98" s="232">
        <f t="shared" si="115"/>
        <v>0</v>
      </c>
      <c r="O98" s="232">
        <f t="shared" si="116"/>
        <v>0</v>
      </c>
      <c r="P98" s="232">
        <f t="shared" si="117"/>
        <v>0</v>
      </c>
      <c r="R98" s="229">
        <v>58</v>
      </c>
      <c r="S98" s="281">
        <v>53</v>
      </c>
      <c r="T98" s="238" t="s">
        <v>448</v>
      </c>
      <c r="U98" s="226"/>
      <c r="V98" s="225"/>
      <c r="W98" s="225"/>
      <c r="X98" s="225"/>
    </row>
    <row r="99" spans="1:24" ht="23.25" customHeight="1" outlineLevel="1" thickTop="1" thickBot="1" x14ac:dyDescent="0.3">
      <c r="B99" s="2">
        <v>62</v>
      </c>
      <c r="C99" s="2">
        <v>57</v>
      </c>
      <c r="D99" s="293" t="s">
        <v>66</v>
      </c>
      <c r="E99" s="226"/>
      <c r="F99" s="225"/>
      <c r="G99" s="225"/>
      <c r="H99" s="225"/>
      <c r="J99" s="281">
        <v>62</v>
      </c>
      <c r="K99" s="281">
        <v>57</v>
      </c>
      <c r="L99" s="238" t="str">
        <f t="shared" si="113"/>
        <v>Господарський суд Сумської області</v>
      </c>
      <c r="M99" s="231">
        <f t="shared" si="114"/>
        <v>0</v>
      </c>
      <c r="N99" s="232">
        <f t="shared" si="115"/>
        <v>0</v>
      </c>
      <c r="O99" s="232">
        <f t="shared" si="116"/>
        <v>0</v>
      </c>
      <c r="P99" s="232">
        <f t="shared" si="117"/>
        <v>0</v>
      </c>
      <c r="R99" s="281">
        <v>59</v>
      </c>
      <c r="S99" s="229">
        <v>54</v>
      </c>
      <c r="T99" s="238" t="s">
        <v>449</v>
      </c>
      <c r="U99" s="226"/>
      <c r="V99" s="225"/>
      <c r="W99" s="225"/>
      <c r="X99" s="225"/>
    </row>
    <row r="100" spans="1:24" ht="23.25" customHeight="1" outlineLevel="1" thickTop="1" thickBot="1" x14ac:dyDescent="0.3">
      <c r="B100" s="2">
        <v>63</v>
      </c>
      <c r="C100" s="2">
        <v>58</v>
      </c>
      <c r="D100" s="293" t="s">
        <v>67</v>
      </c>
      <c r="E100" s="226"/>
      <c r="F100" s="225"/>
      <c r="G100" s="225"/>
      <c r="H100" s="225"/>
      <c r="J100" s="281">
        <v>63</v>
      </c>
      <c r="K100" s="281">
        <v>58</v>
      </c>
      <c r="L100" s="238" t="str">
        <f t="shared" si="113"/>
        <v>Господарський суд Тернопільської області</v>
      </c>
      <c r="M100" s="231">
        <f t="shared" si="114"/>
        <v>0</v>
      </c>
      <c r="N100" s="232">
        <f t="shared" si="115"/>
        <v>0</v>
      </c>
      <c r="O100" s="232">
        <f t="shared" si="116"/>
        <v>0</v>
      </c>
      <c r="P100" s="232">
        <f t="shared" si="117"/>
        <v>0</v>
      </c>
      <c r="R100" s="229">
        <v>60</v>
      </c>
      <c r="S100" s="281">
        <v>55</v>
      </c>
      <c r="T100" s="238" t="s">
        <v>450</v>
      </c>
      <c r="U100" s="226"/>
      <c r="V100" s="225"/>
      <c r="W100" s="225"/>
      <c r="X100" s="225"/>
    </row>
    <row r="101" spans="1:24" ht="23.25" customHeight="1" outlineLevel="1" thickTop="1" thickBot="1" x14ac:dyDescent="0.3">
      <c r="B101" s="2">
        <v>64</v>
      </c>
      <c r="C101" s="2">
        <v>59</v>
      </c>
      <c r="D101" s="293" t="s">
        <v>68</v>
      </c>
      <c r="E101" s="226"/>
      <c r="F101" s="225"/>
      <c r="G101" s="225"/>
      <c r="H101" s="225"/>
      <c r="J101" s="281">
        <v>64</v>
      </c>
      <c r="K101" s="281">
        <v>59</v>
      </c>
      <c r="L101" s="238" t="str">
        <f t="shared" si="113"/>
        <v>Господарський суд Харківської області</v>
      </c>
      <c r="M101" s="231">
        <f t="shared" si="114"/>
        <v>0</v>
      </c>
      <c r="N101" s="232">
        <f t="shared" si="115"/>
        <v>0</v>
      </c>
      <c r="O101" s="232">
        <f t="shared" si="116"/>
        <v>0</v>
      </c>
      <c r="P101" s="232">
        <f t="shared" si="117"/>
        <v>0</v>
      </c>
      <c r="R101" s="281">
        <v>61</v>
      </c>
      <c r="S101" s="281">
        <v>56</v>
      </c>
      <c r="T101" s="238" t="s">
        <v>451</v>
      </c>
      <c r="U101" s="226"/>
      <c r="V101" s="225"/>
      <c r="W101" s="225"/>
      <c r="X101" s="225"/>
    </row>
    <row r="102" spans="1:24" ht="23.25" customHeight="1" outlineLevel="1" thickTop="1" thickBot="1" x14ac:dyDescent="0.3">
      <c r="B102" s="2">
        <v>65</v>
      </c>
      <c r="C102" s="2">
        <v>60</v>
      </c>
      <c r="D102" s="293" t="s">
        <v>69</v>
      </c>
      <c r="E102" s="226"/>
      <c r="F102" s="225"/>
      <c r="G102" s="225"/>
      <c r="H102" s="225"/>
      <c r="J102" s="281">
        <v>65</v>
      </c>
      <c r="K102" s="281">
        <v>60</v>
      </c>
      <c r="L102" s="238" t="str">
        <f t="shared" si="113"/>
        <v>Господарський суд Херсонської області</v>
      </c>
      <c r="M102" s="231">
        <f t="shared" si="114"/>
        <v>0</v>
      </c>
      <c r="N102" s="232">
        <f t="shared" si="115"/>
        <v>0</v>
      </c>
      <c r="O102" s="232">
        <f t="shared" si="116"/>
        <v>0</v>
      </c>
      <c r="P102" s="232">
        <f t="shared" si="117"/>
        <v>0</v>
      </c>
      <c r="R102" s="229">
        <v>62</v>
      </c>
      <c r="S102" s="229">
        <v>57</v>
      </c>
      <c r="T102" s="238" t="s">
        <v>452</v>
      </c>
      <c r="U102" s="226"/>
      <c r="V102" s="225"/>
      <c r="W102" s="225"/>
      <c r="X102" s="225"/>
    </row>
    <row r="103" spans="1:24" ht="23.25" customHeight="1" outlineLevel="1" thickTop="1" thickBot="1" x14ac:dyDescent="0.3">
      <c r="B103" s="2">
        <v>66</v>
      </c>
      <c r="C103" s="2">
        <v>61</v>
      </c>
      <c r="D103" s="293" t="s">
        <v>70</v>
      </c>
      <c r="E103" s="226"/>
      <c r="F103" s="225"/>
      <c r="G103" s="225"/>
      <c r="H103" s="225"/>
      <c r="J103" s="281">
        <v>66</v>
      </c>
      <c r="K103" s="281">
        <v>61</v>
      </c>
      <c r="L103" s="238" t="str">
        <f t="shared" si="113"/>
        <v>Господарський суд Хмельницької області</v>
      </c>
      <c r="M103" s="231">
        <f t="shared" si="114"/>
        <v>0</v>
      </c>
      <c r="N103" s="232">
        <f t="shared" si="115"/>
        <v>0</v>
      </c>
      <c r="O103" s="232">
        <f t="shared" si="116"/>
        <v>0</v>
      </c>
      <c r="P103" s="232">
        <f t="shared" si="117"/>
        <v>0</v>
      </c>
      <c r="R103" s="281">
        <v>63</v>
      </c>
      <c r="S103" s="281">
        <v>58</v>
      </c>
      <c r="T103" s="238" t="s">
        <v>453</v>
      </c>
      <c r="U103" s="226"/>
      <c r="V103" s="225"/>
      <c r="W103" s="225"/>
      <c r="X103" s="225"/>
    </row>
    <row r="104" spans="1:24" ht="23.25" customHeight="1" outlineLevel="1" thickTop="1" thickBot="1" x14ac:dyDescent="0.3">
      <c r="B104" s="2">
        <v>67</v>
      </c>
      <c r="C104" s="2">
        <v>62</v>
      </c>
      <c r="D104" s="236" t="s">
        <v>71</v>
      </c>
      <c r="E104" s="226"/>
      <c r="F104" s="225"/>
      <c r="G104" s="225"/>
      <c r="H104" s="225"/>
      <c r="J104" s="281">
        <v>67</v>
      </c>
      <c r="K104" s="281">
        <v>62</v>
      </c>
      <c r="L104" s="238" t="str">
        <f t="shared" si="113"/>
        <v>Господарський суд Черкаської області</v>
      </c>
      <c r="M104" s="231">
        <f t="shared" si="114"/>
        <v>0</v>
      </c>
      <c r="N104" s="232">
        <f t="shared" si="115"/>
        <v>0</v>
      </c>
      <c r="O104" s="232">
        <f t="shared" si="116"/>
        <v>0</v>
      </c>
      <c r="P104" s="232">
        <f t="shared" si="117"/>
        <v>0</v>
      </c>
      <c r="R104" s="229">
        <v>64</v>
      </c>
      <c r="S104" s="281">
        <v>59</v>
      </c>
      <c r="T104" s="238" t="s">
        <v>454</v>
      </c>
      <c r="U104" s="226"/>
      <c r="V104" s="225"/>
      <c r="W104" s="225"/>
      <c r="X104" s="225"/>
    </row>
    <row r="105" spans="1:24" ht="23.25" customHeight="1" outlineLevel="1" thickTop="1" thickBot="1" x14ac:dyDescent="0.3">
      <c r="B105" s="2">
        <v>68</v>
      </c>
      <c r="C105" s="2">
        <v>63</v>
      </c>
      <c r="D105" s="293" t="s">
        <v>72</v>
      </c>
      <c r="E105" s="226"/>
      <c r="F105" s="225"/>
      <c r="G105" s="225"/>
      <c r="H105" s="225"/>
      <c r="J105" s="281">
        <v>68</v>
      </c>
      <c r="K105" s="281">
        <v>63</v>
      </c>
      <c r="L105" s="238" t="str">
        <f t="shared" si="113"/>
        <v>Господарський суд Чернівецької області</v>
      </c>
      <c r="M105" s="235">
        <f t="shared" si="114"/>
        <v>0</v>
      </c>
      <c r="N105" s="280">
        <f t="shared" si="115"/>
        <v>0</v>
      </c>
      <c r="O105" s="280">
        <f t="shared" si="116"/>
        <v>0</v>
      </c>
      <c r="P105" s="280">
        <f t="shared" si="117"/>
        <v>0</v>
      </c>
      <c r="R105" s="281">
        <v>65</v>
      </c>
      <c r="S105" s="229">
        <v>60</v>
      </c>
      <c r="T105" s="238" t="s">
        <v>455</v>
      </c>
      <c r="U105" s="226"/>
      <c r="V105" s="225"/>
      <c r="W105" s="225"/>
      <c r="X105" s="225"/>
    </row>
    <row r="106" spans="1:24" ht="23.25" customHeight="1" outlineLevel="1" thickTop="1" thickBot="1" x14ac:dyDescent="0.3">
      <c r="B106" s="2">
        <v>69</v>
      </c>
      <c r="C106" s="2">
        <v>64</v>
      </c>
      <c r="D106" s="293" t="s">
        <v>73</v>
      </c>
      <c r="E106" s="226"/>
      <c r="F106" s="225"/>
      <c r="G106" s="225"/>
      <c r="H106" s="225"/>
      <c r="J106" s="281">
        <v>69</v>
      </c>
      <c r="K106" s="281">
        <v>64</v>
      </c>
      <c r="L106" s="238" t="str">
        <f t="shared" si="113"/>
        <v>Господарський суд Чернігівської області</v>
      </c>
      <c r="M106" s="231">
        <f t="shared" si="114"/>
        <v>0</v>
      </c>
      <c r="N106" s="232">
        <f t="shared" si="115"/>
        <v>0</v>
      </c>
      <c r="O106" s="232">
        <f t="shared" si="116"/>
        <v>0</v>
      </c>
      <c r="P106" s="232">
        <f t="shared" si="117"/>
        <v>0</v>
      </c>
      <c r="R106" s="229">
        <v>66</v>
      </c>
      <c r="S106" s="281">
        <v>61</v>
      </c>
      <c r="T106" s="238" t="s">
        <v>456</v>
      </c>
      <c r="U106" s="226"/>
      <c r="V106" s="225"/>
      <c r="W106" s="225"/>
      <c r="X106" s="225"/>
    </row>
    <row r="107" spans="1:24" ht="23.25" customHeight="1" thickTop="1" thickBot="1" x14ac:dyDescent="0.3">
      <c r="B107" s="2">
        <v>70</v>
      </c>
      <c r="C107" s="2">
        <v>65</v>
      </c>
      <c r="D107" s="293" t="s">
        <v>62</v>
      </c>
      <c r="E107" s="226"/>
      <c r="F107" s="225"/>
      <c r="G107" s="225"/>
      <c r="H107" s="225"/>
      <c r="J107" s="281">
        <v>70</v>
      </c>
      <c r="K107" s="281">
        <v>65</v>
      </c>
      <c r="L107" s="238" t="str">
        <f t="shared" si="113"/>
        <v>Господарський суд міста Києва</v>
      </c>
      <c r="M107" s="231">
        <f t="shared" si="114"/>
        <v>0</v>
      </c>
      <c r="N107" s="232">
        <f t="shared" si="115"/>
        <v>0</v>
      </c>
      <c r="O107" s="232">
        <f t="shared" si="116"/>
        <v>0</v>
      </c>
      <c r="P107" s="232">
        <f t="shared" si="117"/>
        <v>0</v>
      </c>
      <c r="R107" s="281">
        <v>67</v>
      </c>
      <c r="S107" s="281">
        <v>62</v>
      </c>
      <c r="T107" s="238" t="s">
        <v>457</v>
      </c>
      <c r="U107" s="226"/>
      <c r="V107" s="225"/>
      <c r="W107" s="225"/>
      <c r="X107" s="225"/>
    </row>
    <row r="108" spans="1:24" ht="23.25" customHeight="1" thickTop="1" thickBot="1" x14ac:dyDescent="0.3">
      <c r="B108" s="255">
        <v>71</v>
      </c>
      <c r="C108" s="255"/>
      <c r="D108" s="301" t="s">
        <v>458</v>
      </c>
      <c r="E108" s="258"/>
      <c r="F108" s="257"/>
      <c r="G108" s="257"/>
      <c r="H108" s="257"/>
      <c r="J108" s="255">
        <v>71</v>
      </c>
      <c r="K108" s="255"/>
      <c r="L108" s="302" t="str">
        <f t="shared" si="113"/>
        <v>Господарський суд міста Севастополя</v>
      </c>
      <c r="M108" s="262">
        <f t="shared" si="114"/>
        <v>0</v>
      </c>
      <c r="N108" s="262">
        <f t="shared" si="115"/>
        <v>0</v>
      </c>
      <c r="O108" s="262">
        <f t="shared" si="116"/>
        <v>0</v>
      </c>
      <c r="P108" s="262">
        <f t="shared" si="117"/>
        <v>0</v>
      </c>
      <c r="R108" s="255">
        <v>68</v>
      </c>
      <c r="S108" s="255"/>
      <c r="T108" s="302" t="s">
        <v>459</v>
      </c>
      <c r="U108" s="303"/>
      <c r="V108" s="303"/>
      <c r="W108" s="303"/>
      <c r="X108" s="303"/>
    </row>
    <row r="109" spans="1:24" ht="23.25" customHeight="1" thickTop="1" thickBot="1" x14ac:dyDescent="0.3">
      <c r="A109" s="304"/>
      <c r="B109" s="213">
        <v>72</v>
      </c>
      <c r="C109" s="213"/>
      <c r="D109" s="305" t="s">
        <v>460</v>
      </c>
      <c r="E109" s="216"/>
      <c r="F109" s="215"/>
      <c r="G109" s="215"/>
      <c r="H109" s="215"/>
      <c r="J109" s="218">
        <v>72</v>
      </c>
      <c r="K109" s="218"/>
      <c r="L109" s="222" t="str">
        <f t="shared" si="113"/>
        <v>Окружний адміністративний суд Автономної Республіки Крим</v>
      </c>
      <c r="M109" s="306">
        <f t="shared" si="114"/>
        <v>0</v>
      </c>
      <c r="N109" s="306">
        <f t="shared" si="115"/>
        <v>0</v>
      </c>
      <c r="O109" s="306">
        <f t="shared" si="116"/>
        <v>0</v>
      </c>
      <c r="P109" s="306">
        <f t="shared" si="117"/>
        <v>0</v>
      </c>
      <c r="Q109" s="304"/>
      <c r="R109" s="218">
        <v>69</v>
      </c>
      <c r="S109" s="218"/>
      <c r="T109" s="222" t="s">
        <v>460</v>
      </c>
      <c r="U109" s="220"/>
      <c r="V109" s="220"/>
      <c r="W109" s="220"/>
      <c r="X109" s="220"/>
    </row>
    <row r="110" spans="1:24" ht="23.25" customHeight="1" thickTop="1" thickBot="1" x14ac:dyDescent="0.3">
      <c r="A110" s="304"/>
      <c r="B110" s="2">
        <v>73</v>
      </c>
      <c r="C110" s="2">
        <v>66</v>
      </c>
      <c r="D110" s="293" t="s">
        <v>76</v>
      </c>
      <c r="E110" s="226"/>
      <c r="F110" s="225"/>
      <c r="G110" s="225"/>
      <c r="H110" s="225"/>
      <c r="J110" s="281">
        <v>73</v>
      </c>
      <c r="K110" s="281">
        <v>66</v>
      </c>
      <c r="L110" s="238" t="str">
        <f t="shared" si="113"/>
        <v>Вінницький окружний адміністративний суд</v>
      </c>
      <c r="M110" s="307">
        <f t="shared" si="114"/>
        <v>0</v>
      </c>
      <c r="N110" s="232">
        <f t="shared" si="115"/>
        <v>0</v>
      </c>
      <c r="O110" s="232">
        <f t="shared" si="116"/>
        <v>0</v>
      </c>
      <c r="P110" s="232">
        <f t="shared" si="117"/>
        <v>0</v>
      </c>
      <c r="Q110" s="304"/>
      <c r="R110" s="281">
        <v>70</v>
      </c>
      <c r="S110" s="281">
        <v>63</v>
      </c>
      <c r="T110" s="238" t="s">
        <v>76</v>
      </c>
      <c r="U110" s="226"/>
      <c r="V110" s="225"/>
      <c r="W110" s="225"/>
      <c r="X110" s="225"/>
    </row>
    <row r="111" spans="1:24" ht="16.5" customHeight="1" outlineLevel="1" thickTop="1" thickBot="1" x14ac:dyDescent="0.3">
      <c r="A111" s="304"/>
      <c r="B111" s="2">
        <v>74</v>
      </c>
      <c r="C111" s="2">
        <v>67</v>
      </c>
      <c r="D111" s="293" t="s">
        <v>77</v>
      </c>
      <c r="E111" s="226"/>
      <c r="F111" s="225"/>
      <c r="G111" s="225"/>
      <c r="H111" s="225"/>
      <c r="J111" s="281">
        <v>74</v>
      </c>
      <c r="K111" s="281">
        <v>67</v>
      </c>
      <c r="L111" s="238" t="str">
        <f t="shared" si="113"/>
        <v>Волинський окружний адміністративний суд</v>
      </c>
      <c r="M111" s="307">
        <f t="shared" si="114"/>
        <v>0</v>
      </c>
      <c r="N111" s="232">
        <f t="shared" si="115"/>
        <v>0</v>
      </c>
      <c r="O111" s="232">
        <f t="shared" si="116"/>
        <v>0</v>
      </c>
      <c r="P111" s="232">
        <f t="shared" si="117"/>
        <v>0</v>
      </c>
      <c r="Q111" s="304"/>
      <c r="R111" s="281">
        <v>71</v>
      </c>
      <c r="S111" s="281">
        <v>64</v>
      </c>
      <c r="T111" s="238" t="s">
        <v>77</v>
      </c>
      <c r="U111" s="226"/>
      <c r="V111" s="225"/>
      <c r="W111" s="225"/>
      <c r="X111" s="225"/>
    </row>
    <row r="112" spans="1:24" ht="31.5" customHeight="1" outlineLevel="1" thickTop="1" thickBot="1" x14ac:dyDescent="0.3">
      <c r="A112" s="304"/>
      <c r="B112" s="2">
        <v>75</v>
      </c>
      <c r="C112" s="2">
        <v>68</v>
      </c>
      <c r="D112" s="293" t="s">
        <v>78</v>
      </c>
      <c r="E112" s="226"/>
      <c r="F112" s="225"/>
      <c r="G112" s="225"/>
      <c r="H112" s="225"/>
      <c r="J112" s="281">
        <v>75</v>
      </c>
      <c r="K112" s="281">
        <v>68</v>
      </c>
      <c r="L112" s="234" t="str">
        <f t="shared" si="113"/>
        <v>Дніпропетровський окружний адміністративний суд</v>
      </c>
      <c r="M112" s="307">
        <f t="shared" si="114"/>
        <v>0</v>
      </c>
      <c r="N112" s="232">
        <f t="shared" si="115"/>
        <v>0</v>
      </c>
      <c r="O112" s="232">
        <f t="shared" si="116"/>
        <v>0</v>
      </c>
      <c r="P112" s="232">
        <f t="shared" si="117"/>
        <v>0</v>
      </c>
      <c r="Q112" s="304"/>
      <c r="R112" s="281">
        <v>72</v>
      </c>
      <c r="S112" s="281">
        <v>65</v>
      </c>
      <c r="T112" s="238" t="s">
        <v>78</v>
      </c>
      <c r="U112" s="226"/>
      <c r="V112" s="225"/>
      <c r="W112" s="225"/>
      <c r="X112" s="225"/>
    </row>
    <row r="113" spans="1:24" ht="16.5" customHeight="1" outlineLevel="1" thickTop="1" thickBot="1" x14ac:dyDescent="0.3">
      <c r="A113" s="304"/>
      <c r="B113" s="2">
        <v>76</v>
      </c>
      <c r="C113" s="2">
        <v>69</v>
      </c>
      <c r="D113" s="293" t="s">
        <v>79</v>
      </c>
      <c r="E113" s="226"/>
      <c r="F113" s="225"/>
      <c r="G113" s="225"/>
      <c r="H113" s="225"/>
      <c r="J113" s="281">
        <v>76</v>
      </c>
      <c r="K113" s="281">
        <v>69</v>
      </c>
      <c r="L113" s="238" t="str">
        <f t="shared" si="113"/>
        <v>Донецький окружний адміністративний суд</v>
      </c>
      <c r="M113" s="307">
        <f t="shared" si="114"/>
        <v>0</v>
      </c>
      <c r="N113" s="232">
        <f t="shared" si="115"/>
        <v>0</v>
      </c>
      <c r="O113" s="232">
        <f t="shared" si="116"/>
        <v>0</v>
      </c>
      <c r="P113" s="232">
        <f t="shared" si="117"/>
        <v>0</v>
      </c>
      <c r="Q113" s="304"/>
      <c r="R113" s="281">
        <v>73</v>
      </c>
      <c r="S113" s="281">
        <v>66</v>
      </c>
      <c r="T113" s="238" t="s">
        <v>79</v>
      </c>
      <c r="U113" s="226"/>
      <c r="V113" s="225"/>
      <c r="W113" s="225"/>
      <c r="X113" s="225"/>
    </row>
    <row r="114" spans="1:24" ht="16.5" customHeight="1" outlineLevel="1" thickTop="1" thickBot="1" x14ac:dyDescent="0.3">
      <c r="A114" s="304"/>
      <c r="B114" s="2">
        <v>77</v>
      </c>
      <c r="C114" s="2">
        <v>70</v>
      </c>
      <c r="D114" s="293" t="s">
        <v>80</v>
      </c>
      <c r="E114" s="226"/>
      <c r="F114" s="225"/>
      <c r="G114" s="225"/>
      <c r="H114" s="225"/>
      <c r="J114" s="281">
        <v>77</v>
      </c>
      <c r="K114" s="281">
        <v>70</v>
      </c>
      <c r="L114" s="238" t="str">
        <f t="shared" ref="L114:L135" si="118">D114</f>
        <v>Житомирський окружний адміністративний суд</v>
      </c>
      <c r="M114" s="307">
        <f t="shared" ref="M114:M135" si="119">E114</f>
        <v>0</v>
      </c>
      <c r="N114" s="232">
        <f t="shared" ref="N114:N135" si="120">F114</f>
        <v>0</v>
      </c>
      <c r="O114" s="232">
        <f t="shared" ref="O114:O135" si="121">G114</f>
        <v>0</v>
      </c>
      <c r="P114" s="232">
        <f t="shared" ref="P114:P135" si="122">H114</f>
        <v>0</v>
      </c>
      <c r="Q114" s="304"/>
      <c r="R114" s="281">
        <v>74</v>
      </c>
      <c r="S114" s="281">
        <v>67</v>
      </c>
      <c r="T114" s="238" t="s">
        <v>80</v>
      </c>
      <c r="U114" s="226"/>
      <c r="V114" s="225"/>
      <c r="W114" s="225"/>
      <c r="X114" s="225"/>
    </row>
    <row r="115" spans="1:24" ht="16.5" customHeight="1" outlineLevel="1" thickTop="1" thickBot="1" x14ac:dyDescent="0.3">
      <c r="A115" s="304"/>
      <c r="B115" s="2">
        <v>78</v>
      </c>
      <c r="C115" s="2">
        <v>71</v>
      </c>
      <c r="D115" s="293" t="s">
        <v>81</v>
      </c>
      <c r="E115" s="226"/>
      <c r="F115" s="225"/>
      <c r="G115" s="225"/>
      <c r="H115" s="225"/>
      <c r="J115" s="281">
        <v>78</v>
      </c>
      <c r="K115" s="281">
        <v>71</v>
      </c>
      <c r="L115" s="238" t="str">
        <f t="shared" si="118"/>
        <v>Закарпатський окружний адміністративний суд</v>
      </c>
      <c r="M115" s="308">
        <f t="shared" si="119"/>
        <v>0</v>
      </c>
      <c r="N115" s="280">
        <f t="shared" si="120"/>
        <v>0</v>
      </c>
      <c r="O115" s="280">
        <f t="shared" si="121"/>
        <v>0</v>
      </c>
      <c r="P115" s="280">
        <f t="shared" si="122"/>
        <v>0</v>
      </c>
      <c r="Q115" s="304"/>
      <c r="R115" s="281">
        <v>75</v>
      </c>
      <c r="S115" s="281">
        <v>68</v>
      </c>
      <c r="T115" s="238" t="s">
        <v>81</v>
      </c>
      <c r="U115" s="226"/>
      <c r="V115" s="225"/>
      <c r="W115" s="225"/>
      <c r="X115" s="225"/>
    </row>
    <row r="116" spans="1:24" ht="16.5" customHeight="1" outlineLevel="1" thickTop="1" thickBot="1" x14ac:dyDescent="0.3">
      <c r="A116" s="304"/>
      <c r="B116" s="2">
        <v>79</v>
      </c>
      <c r="C116" s="2">
        <v>72</v>
      </c>
      <c r="D116" s="293" t="s">
        <v>82</v>
      </c>
      <c r="E116" s="226"/>
      <c r="F116" s="225"/>
      <c r="G116" s="225"/>
      <c r="H116" s="225"/>
      <c r="J116" s="281">
        <v>79</v>
      </c>
      <c r="K116" s="281">
        <v>72</v>
      </c>
      <c r="L116" s="238" t="str">
        <f t="shared" si="118"/>
        <v>Запорізький окружний адміністративний суд</v>
      </c>
      <c r="M116" s="307">
        <f t="shared" si="119"/>
        <v>0</v>
      </c>
      <c r="N116" s="232">
        <f t="shared" si="120"/>
        <v>0</v>
      </c>
      <c r="O116" s="232">
        <f t="shared" si="121"/>
        <v>0</v>
      </c>
      <c r="P116" s="232">
        <f t="shared" si="122"/>
        <v>0</v>
      </c>
      <c r="Q116" s="304"/>
      <c r="R116" s="281">
        <v>76</v>
      </c>
      <c r="S116" s="281">
        <v>69</v>
      </c>
      <c r="T116" s="238" t="s">
        <v>82</v>
      </c>
      <c r="U116" s="226"/>
      <c r="V116" s="225"/>
      <c r="W116" s="225"/>
      <c r="X116" s="225"/>
    </row>
    <row r="117" spans="1:24" ht="31.5" customHeight="1" outlineLevel="1" thickTop="1" thickBot="1" x14ac:dyDescent="0.3">
      <c r="A117" s="304"/>
      <c r="B117" s="2">
        <v>80</v>
      </c>
      <c r="C117" s="2">
        <v>73</v>
      </c>
      <c r="D117" s="293" t="s">
        <v>83</v>
      </c>
      <c r="E117" s="226"/>
      <c r="F117" s="225"/>
      <c r="G117" s="225"/>
      <c r="H117" s="225"/>
      <c r="J117" s="281">
        <v>80</v>
      </c>
      <c r="K117" s="281">
        <v>73</v>
      </c>
      <c r="L117" s="238" t="str">
        <f t="shared" si="118"/>
        <v>Івано-Франківський окружний адміністративний суд</v>
      </c>
      <c r="M117" s="308">
        <f t="shared" si="119"/>
        <v>0</v>
      </c>
      <c r="N117" s="280">
        <f t="shared" si="120"/>
        <v>0</v>
      </c>
      <c r="O117" s="280">
        <f t="shared" si="121"/>
        <v>0</v>
      </c>
      <c r="P117" s="280">
        <f t="shared" si="122"/>
        <v>0</v>
      </c>
      <c r="Q117" s="304"/>
      <c r="R117" s="281">
        <v>77</v>
      </c>
      <c r="S117" s="281">
        <v>70</v>
      </c>
      <c r="T117" s="238" t="s">
        <v>83</v>
      </c>
      <c r="U117" s="226"/>
      <c r="V117" s="225"/>
      <c r="W117" s="225"/>
      <c r="X117" s="225"/>
    </row>
    <row r="118" spans="1:24" ht="16.5" customHeight="1" outlineLevel="1" thickTop="1" thickBot="1" x14ac:dyDescent="0.3">
      <c r="A118" s="304"/>
      <c r="B118" s="2">
        <v>81</v>
      </c>
      <c r="C118" s="2">
        <v>74</v>
      </c>
      <c r="D118" s="293" t="s">
        <v>84</v>
      </c>
      <c r="E118" s="226"/>
      <c r="F118" s="225"/>
      <c r="G118" s="225"/>
      <c r="H118" s="225"/>
      <c r="J118" s="281">
        <v>81</v>
      </c>
      <c r="K118" s="281">
        <v>74</v>
      </c>
      <c r="L118" s="238" t="str">
        <f t="shared" si="118"/>
        <v>Київський окружний адміністративний суд</v>
      </c>
      <c r="M118" s="307">
        <f t="shared" si="119"/>
        <v>0</v>
      </c>
      <c r="N118" s="232">
        <f t="shared" si="120"/>
        <v>0</v>
      </c>
      <c r="O118" s="232">
        <f t="shared" si="121"/>
        <v>0</v>
      </c>
      <c r="P118" s="232">
        <f t="shared" si="122"/>
        <v>0</v>
      </c>
      <c r="Q118" s="304"/>
      <c r="R118" s="281">
        <v>78</v>
      </c>
      <c r="S118" s="281">
        <v>71</v>
      </c>
      <c r="T118" s="238" t="s">
        <v>84</v>
      </c>
      <c r="U118" s="226"/>
      <c r="V118" s="225"/>
      <c r="W118" s="225"/>
      <c r="X118" s="225"/>
    </row>
    <row r="119" spans="1:24" ht="31.5" customHeight="1" outlineLevel="1" thickTop="1" thickBot="1" x14ac:dyDescent="0.3">
      <c r="A119" s="304"/>
      <c r="B119" s="2">
        <v>82</v>
      </c>
      <c r="C119" s="2">
        <v>75</v>
      </c>
      <c r="D119" s="293" t="s">
        <v>85</v>
      </c>
      <c r="E119" s="226"/>
      <c r="F119" s="225"/>
      <c r="G119" s="225"/>
      <c r="H119" s="225"/>
      <c r="J119" s="281">
        <v>82</v>
      </c>
      <c r="K119" s="281">
        <v>75</v>
      </c>
      <c r="L119" s="238" t="str">
        <f t="shared" si="118"/>
        <v>Кіровоградський окружний адміністративний суд</v>
      </c>
      <c r="M119" s="307">
        <f t="shared" si="119"/>
        <v>0</v>
      </c>
      <c r="N119" s="232">
        <f t="shared" si="120"/>
        <v>0</v>
      </c>
      <c r="O119" s="232">
        <f t="shared" si="121"/>
        <v>0</v>
      </c>
      <c r="P119" s="232">
        <f t="shared" si="122"/>
        <v>0</v>
      </c>
      <c r="Q119" s="304"/>
      <c r="R119" s="281">
        <v>79</v>
      </c>
      <c r="S119" s="281">
        <v>72</v>
      </c>
      <c r="T119" s="238" t="s">
        <v>85</v>
      </c>
      <c r="U119" s="226"/>
      <c r="V119" s="225"/>
      <c r="W119" s="225"/>
      <c r="X119" s="225"/>
    </row>
    <row r="120" spans="1:24" ht="16.5" customHeight="1" outlineLevel="1" thickTop="1" thickBot="1" x14ac:dyDescent="0.3">
      <c r="A120" s="304"/>
      <c r="B120" s="2">
        <v>83</v>
      </c>
      <c r="C120" s="2">
        <v>76</v>
      </c>
      <c r="D120" s="293" t="s">
        <v>86</v>
      </c>
      <c r="E120" s="226"/>
      <c r="F120" s="225"/>
      <c r="G120" s="225"/>
      <c r="H120" s="225"/>
      <c r="J120" s="281">
        <v>83</v>
      </c>
      <c r="K120" s="281">
        <v>76</v>
      </c>
      <c r="L120" s="238" t="str">
        <f t="shared" si="118"/>
        <v>Луганський окружний адміністративний суд</v>
      </c>
      <c r="M120" s="307">
        <f t="shared" si="119"/>
        <v>0</v>
      </c>
      <c r="N120" s="232">
        <f t="shared" si="120"/>
        <v>0</v>
      </c>
      <c r="O120" s="232">
        <f t="shared" si="121"/>
        <v>0</v>
      </c>
      <c r="P120" s="232">
        <f t="shared" si="122"/>
        <v>0</v>
      </c>
      <c r="Q120" s="304"/>
      <c r="R120" s="281">
        <v>80</v>
      </c>
      <c r="S120" s="281">
        <v>73</v>
      </c>
      <c r="T120" s="238" t="s">
        <v>86</v>
      </c>
      <c r="U120" s="226"/>
      <c r="V120" s="225"/>
      <c r="W120" s="225"/>
      <c r="X120" s="225"/>
    </row>
    <row r="121" spans="1:24" ht="16.5" customHeight="1" outlineLevel="1" thickTop="1" thickBot="1" x14ac:dyDescent="0.3">
      <c r="A121" s="304"/>
      <c r="B121" s="2">
        <v>84</v>
      </c>
      <c r="C121" s="2">
        <v>77</v>
      </c>
      <c r="D121" s="293" t="s">
        <v>87</v>
      </c>
      <c r="E121" s="226"/>
      <c r="F121" s="225"/>
      <c r="G121" s="225"/>
      <c r="H121" s="225"/>
      <c r="J121" s="281">
        <v>84</v>
      </c>
      <c r="K121" s="281">
        <v>77</v>
      </c>
      <c r="L121" s="238" t="str">
        <f t="shared" si="118"/>
        <v>Львівський окружний адміністративний суд</v>
      </c>
      <c r="M121" s="307">
        <f t="shared" si="119"/>
        <v>0</v>
      </c>
      <c r="N121" s="232">
        <f t="shared" si="120"/>
        <v>0</v>
      </c>
      <c r="O121" s="232">
        <f t="shared" si="121"/>
        <v>0</v>
      </c>
      <c r="P121" s="232">
        <f t="shared" si="122"/>
        <v>0</v>
      </c>
      <c r="Q121" s="304"/>
      <c r="R121" s="281">
        <v>81</v>
      </c>
      <c r="S121" s="281">
        <v>74</v>
      </c>
      <c r="T121" s="238" t="s">
        <v>87</v>
      </c>
      <c r="U121" s="226"/>
      <c r="V121" s="225"/>
      <c r="W121" s="225"/>
      <c r="X121" s="225"/>
    </row>
    <row r="122" spans="1:24" ht="16.5" customHeight="1" outlineLevel="1" thickTop="1" thickBot="1" x14ac:dyDescent="0.3">
      <c r="A122" s="304"/>
      <c r="B122" s="2">
        <v>85</v>
      </c>
      <c r="C122" s="2">
        <v>78</v>
      </c>
      <c r="D122" s="293" t="s">
        <v>88</v>
      </c>
      <c r="E122" s="226"/>
      <c r="F122" s="225"/>
      <c r="G122" s="225"/>
      <c r="H122" s="225"/>
      <c r="J122" s="281">
        <v>85</v>
      </c>
      <c r="K122" s="281">
        <v>78</v>
      </c>
      <c r="L122" s="238" t="str">
        <f t="shared" si="118"/>
        <v>Миколаївський окружний адміністративний суд</v>
      </c>
      <c r="M122" s="307">
        <f t="shared" si="119"/>
        <v>0</v>
      </c>
      <c r="N122" s="232">
        <f t="shared" si="120"/>
        <v>0</v>
      </c>
      <c r="O122" s="232">
        <f t="shared" si="121"/>
        <v>0</v>
      </c>
      <c r="P122" s="232">
        <f t="shared" si="122"/>
        <v>0</v>
      </c>
      <c r="Q122" s="304"/>
      <c r="R122" s="281">
        <v>82</v>
      </c>
      <c r="S122" s="281">
        <v>75</v>
      </c>
      <c r="T122" s="238" t="s">
        <v>88</v>
      </c>
      <c r="U122" s="226"/>
      <c r="V122" s="225"/>
      <c r="W122" s="225"/>
      <c r="X122" s="225"/>
    </row>
    <row r="123" spans="1:24" ht="16.5" customHeight="1" outlineLevel="1" thickTop="1" thickBot="1" x14ac:dyDescent="0.3">
      <c r="A123" s="304"/>
      <c r="B123" s="2">
        <v>86</v>
      </c>
      <c r="C123" s="2">
        <v>79</v>
      </c>
      <c r="D123" s="293" t="s">
        <v>89</v>
      </c>
      <c r="E123" s="226"/>
      <c r="F123" s="225"/>
      <c r="G123" s="225"/>
      <c r="H123" s="225"/>
      <c r="J123" s="281">
        <v>86</v>
      </c>
      <c r="K123" s="281">
        <v>79</v>
      </c>
      <c r="L123" s="238" t="str">
        <f t="shared" si="118"/>
        <v>Одеський окружний адміністративний суд</v>
      </c>
      <c r="M123" s="308">
        <f t="shared" si="119"/>
        <v>0</v>
      </c>
      <c r="N123" s="280">
        <f t="shared" si="120"/>
        <v>0</v>
      </c>
      <c r="O123" s="280">
        <f t="shared" si="121"/>
        <v>0</v>
      </c>
      <c r="P123" s="280">
        <f t="shared" si="122"/>
        <v>0</v>
      </c>
      <c r="Q123" s="304"/>
      <c r="R123" s="281">
        <v>83</v>
      </c>
      <c r="S123" s="281">
        <v>76</v>
      </c>
      <c r="T123" s="238" t="s">
        <v>89</v>
      </c>
      <c r="U123" s="226"/>
      <c r="V123" s="225"/>
      <c r="W123" s="225"/>
      <c r="X123" s="225"/>
    </row>
    <row r="124" spans="1:24" ht="16.5" customHeight="1" outlineLevel="1" thickTop="1" thickBot="1" x14ac:dyDescent="0.3">
      <c r="A124" s="304"/>
      <c r="B124" s="2">
        <v>87</v>
      </c>
      <c r="C124" s="2">
        <v>80</v>
      </c>
      <c r="D124" s="293" t="s">
        <v>91</v>
      </c>
      <c r="E124" s="226"/>
      <c r="F124" s="225"/>
      <c r="G124" s="225"/>
      <c r="H124" s="225"/>
      <c r="J124" s="281">
        <v>87</v>
      </c>
      <c r="K124" s="281">
        <v>80</v>
      </c>
      <c r="L124" s="238" t="str">
        <f t="shared" si="118"/>
        <v>Полтавський окружний адміністративний суд</v>
      </c>
      <c r="M124" s="307">
        <f t="shared" si="119"/>
        <v>0</v>
      </c>
      <c r="N124" s="232">
        <f t="shared" si="120"/>
        <v>0</v>
      </c>
      <c r="O124" s="232">
        <f t="shared" si="121"/>
        <v>0</v>
      </c>
      <c r="P124" s="232">
        <f t="shared" si="122"/>
        <v>0</v>
      </c>
      <c r="Q124" s="304"/>
      <c r="R124" s="281">
        <v>84</v>
      </c>
      <c r="S124" s="281">
        <v>77</v>
      </c>
      <c r="T124" s="238" t="s">
        <v>91</v>
      </c>
      <c r="U124" s="226"/>
      <c r="V124" s="225"/>
      <c r="W124" s="225"/>
      <c r="X124" s="225"/>
    </row>
    <row r="125" spans="1:24" ht="16.5" customHeight="1" outlineLevel="1" thickTop="1" thickBot="1" x14ac:dyDescent="0.3">
      <c r="A125" s="304"/>
      <c r="B125" s="2">
        <v>88</v>
      </c>
      <c r="C125" s="2">
        <v>81</v>
      </c>
      <c r="D125" s="293" t="s">
        <v>92</v>
      </c>
      <c r="E125" s="226"/>
      <c r="F125" s="225"/>
      <c r="G125" s="225"/>
      <c r="H125" s="225"/>
      <c r="J125" s="281">
        <v>88</v>
      </c>
      <c r="K125" s="281">
        <v>81</v>
      </c>
      <c r="L125" s="238" t="str">
        <f t="shared" si="118"/>
        <v>Рівненський окружний адміністративний суд</v>
      </c>
      <c r="M125" s="308">
        <f t="shared" si="119"/>
        <v>0</v>
      </c>
      <c r="N125" s="280">
        <f t="shared" si="120"/>
        <v>0</v>
      </c>
      <c r="O125" s="280">
        <f t="shared" si="121"/>
        <v>0</v>
      </c>
      <c r="P125" s="280">
        <f t="shared" si="122"/>
        <v>0</v>
      </c>
      <c r="Q125" s="304"/>
      <c r="R125" s="281">
        <v>85</v>
      </c>
      <c r="S125" s="281">
        <v>78</v>
      </c>
      <c r="T125" s="238" t="s">
        <v>92</v>
      </c>
      <c r="U125" s="226"/>
      <c r="V125" s="225"/>
      <c r="W125" s="225"/>
      <c r="X125" s="225"/>
    </row>
    <row r="126" spans="1:24" ht="16.5" customHeight="1" outlineLevel="1" thickTop="1" thickBot="1" x14ac:dyDescent="0.3">
      <c r="A126" s="304"/>
      <c r="B126" s="2">
        <v>89</v>
      </c>
      <c r="C126" s="2">
        <v>82</v>
      </c>
      <c r="D126" s="293" t="s">
        <v>93</v>
      </c>
      <c r="E126" s="226"/>
      <c r="F126" s="225"/>
      <c r="G126" s="225"/>
      <c r="H126" s="225"/>
      <c r="J126" s="281">
        <v>89</v>
      </c>
      <c r="K126" s="281">
        <v>82</v>
      </c>
      <c r="L126" s="238" t="str">
        <f t="shared" si="118"/>
        <v>Сумський окружний адміністративний суд</v>
      </c>
      <c r="M126" s="307">
        <f t="shared" si="119"/>
        <v>0</v>
      </c>
      <c r="N126" s="232">
        <f t="shared" si="120"/>
        <v>0</v>
      </c>
      <c r="O126" s="232">
        <f t="shared" si="121"/>
        <v>0</v>
      </c>
      <c r="P126" s="232">
        <f t="shared" si="122"/>
        <v>0</v>
      </c>
      <c r="Q126" s="304"/>
      <c r="R126" s="281">
        <v>86</v>
      </c>
      <c r="S126" s="281">
        <v>79</v>
      </c>
      <c r="T126" s="238" t="s">
        <v>93</v>
      </c>
      <c r="U126" s="226"/>
      <c r="V126" s="225"/>
      <c r="W126" s="225"/>
      <c r="X126" s="225"/>
    </row>
    <row r="127" spans="1:24" ht="16.5" customHeight="1" outlineLevel="1" thickTop="1" thickBot="1" x14ac:dyDescent="0.3">
      <c r="A127" s="304"/>
      <c r="B127" s="2">
        <v>90</v>
      </c>
      <c r="C127" s="2">
        <v>83</v>
      </c>
      <c r="D127" s="293" t="s">
        <v>94</v>
      </c>
      <c r="E127" s="226"/>
      <c r="F127" s="225"/>
      <c r="G127" s="225"/>
      <c r="H127" s="225"/>
      <c r="J127" s="281">
        <v>90</v>
      </c>
      <c r="K127" s="281">
        <v>83</v>
      </c>
      <c r="L127" s="238" t="str">
        <f t="shared" si="118"/>
        <v>Тернопільський окружний адміністративний суд</v>
      </c>
      <c r="M127" s="308">
        <f t="shared" si="119"/>
        <v>0</v>
      </c>
      <c r="N127" s="280">
        <f t="shared" si="120"/>
        <v>0</v>
      </c>
      <c r="O127" s="280">
        <f t="shared" si="121"/>
        <v>0</v>
      </c>
      <c r="P127" s="280">
        <f t="shared" si="122"/>
        <v>0</v>
      </c>
      <c r="Q127" s="304"/>
      <c r="R127" s="281">
        <v>87</v>
      </c>
      <c r="S127" s="281">
        <v>80</v>
      </c>
      <c r="T127" s="238" t="s">
        <v>94</v>
      </c>
      <c r="U127" s="226"/>
      <c r="V127" s="225"/>
      <c r="W127" s="225"/>
      <c r="X127" s="225"/>
    </row>
    <row r="128" spans="1:24" ht="16.5" customHeight="1" outlineLevel="1" thickTop="1" thickBot="1" x14ac:dyDescent="0.3">
      <c r="A128" s="304"/>
      <c r="B128" s="2">
        <v>91</v>
      </c>
      <c r="C128" s="2">
        <v>84</v>
      </c>
      <c r="D128" s="293" t="s">
        <v>95</v>
      </c>
      <c r="E128" s="226"/>
      <c r="F128" s="225"/>
      <c r="G128" s="225"/>
      <c r="H128" s="225"/>
      <c r="J128" s="281">
        <v>91</v>
      </c>
      <c r="K128" s="281">
        <v>84</v>
      </c>
      <c r="L128" s="238" t="str">
        <f t="shared" si="118"/>
        <v>Харківський окружний адміністративний суд</v>
      </c>
      <c r="M128" s="307">
        <f t="shared" si="119"/>
        <v>0</v>
      </c>
      <c r="N128" s="232">
        <f t="shared" si="120"/>
        <v>0</v>
      </c>
      <c r="O128" s="232">
        <f t="shared" si="121"/>
        <v>0</v>
      </c>
      <c r="P128" s="232">
        <f t="shared" si="122"/>
        <v>0</v>
      </c>
      <c r="Q128" s="304"/>
      <c r="R128" s="281">
        <v>88</v>
      </c>
      <c r="S128" s="281">
        <v>81</v>
      </c>
      <c r="T128" s="238" t="s">
        <v>95</v>
      </c>
      <c r="U128" s="226"/>
      <c r="V128" s="225"/>
      <c r="W128" s="225"/>
      <c r="X128" s="225"/>
    </row>
    <row r="129" spans="1:24" ht="16.5" customHeight="1" outlineLevel="1" thickTop="1" thickBot="1" x14ac:dyDescent="0.3">
      <c r="A129" s="304"/>
      <c r="B129" s="2">
        <v>92</v>
      </c>
      <c r="C129" s="2">
        <v>85</v>
      </c>
      <c r="D129" s="293" t="s">
        <v>96</v>
      </c>
      <c r="E129" s="226"/>
      <c r="F129" s="225"/>
      <c r="G129" s="225"/>
      <c r="H129" s="225"/>
      <c r="J129" s="281">
        <v>92</v>
      </c>
      <c r="K129" s="281">
        <v>85</v>
      </c>
      <c r="L129" s="238" t="str">
        <f t="shared" si="118"/>
        <v>Херсонський окружний адміністративний суд</v>
      </c>
      <c r="M129" s="307">
        <f t="shared" si="119"/>
        <v>0</v>
      </c>
      <c r="N129" s="232">
        <f t="shared" si="120"/>
        <v>0</v>
      </c>
      <c r="O129" s="232">
        <f t="shared" si="121"/>
        <v>0</v>
      </c>
      <c r="P129" s="232">
        <f t="shared" si="122"/>
        <v>0</v>
      </c>
      <c r="Q129" s="304"/>
      <c r="R129" s="281">
        <v>89</v>
      </c>
      <c r="S129" s="281">
        <v>82</v>
      </c>
      <c r="T129" s="238" t="s">
        <v>96</v>
      </c>
      <c r="U129" s="226"/>
      <c r="V129" s="225"/>
      <c r="W129" s="225"/>
      <c r="X129" s="225"/>
    </row>
    <row r="130" spans="1:24" ht="16.5" customHeight="1" outlineLevel="1" thickTop="1" thickBot="1" x14ac:dyDescent="0.3">
      <c r="A130" s="304"/>
      <c r="B130" s="2">
        <v>93</v>
      </c>
      <c r="C130" s="2">
        <v>86</v>
      </c>
      <c r="D130" s="293" t="s">
        <v>97</v>
      </c>
      <c r="E130" s="226"/>
      <c r="F130" s="225"/>
      <c r="G130" s="225"/>
      <c r="H130" s="225"/>
      <c r="J130" s="281">
        <v>93</v>
      </c>
      <c r="K130" s="281">
        <v>86</v>
      </c>
      <c r="L130" s="238" t="str">
        <f t="shared" si="118"/>
        <v>Хмельницький окружний адміністративний суд</v>
      </c>
      <c r="M130" s="308">
        <f t="shared" si="119"/>
        <v>0</v>
      </c>
      <c r="N130" s="280">
        <f t="shared" si="120"/>
        <v>0</v>
      </c>
      <c r="O130" s="280">
        <f t="shared" si="121"/>
        <v>0</v>
      </c>
      <c r="P130" s="280">
        <f t="shared" si="122"/>
        <v>0</v>
      </c>
      <c r="Q130" s="304"/>
      <c r="R130" s="281">
        <v>90</v>
      </c>
      <c r="S130" s="281">
        <v>83</v>
      </c>
      <c r="T130" s="238" t="s">
        <v>97</v>
      </c>
      <c r="U130" s="226"/>
      <c r="V130" s="225"/>
      <c r="W130" s="225"/>
      <c r="X130" s="225"/>
    </row>
    <row r="131" spans="1:24" ht="16.5" customHeight="1" outlineLevel="1" thickTop="1" thickBot="1" x14ac:dyDescent="0.3">
      <c r="A131" s="304"/>
      <c r="B131" s="2">
        <v>94</v>
      </c>
      <c r="C131" s="2">
        <v>87</v>
      </c>
      <c r="D131" s="293" t="s">
        <v>98</v>
      </c>
      <c r="E131" s="226"/>
      <c r="F131" s="225"/>
      <c r="G131" s="225"/>
      <c r="H131" s="225"/>
      <c r="J131" s="281">
        <v>94</v>
      </c>
      <c r="K131" s="281">
        <v>87</v>
      </c>
      <c r="L131" s="238" t="str">
        <f t="shared" si="118"/>
        <v>Черкаський окружний адміністративний суд</v>
      </c>
      <c r="M131" s="307">
        <f t="shared" si="119"/>
        <v>0</v>
      </c>
      <c r="N131" s="232">
        <f t="shared" si="120"/>
        <v>0</v>
      </c>
      <c r="O131" s="232">
        <f t="shared" si="121"/>
        <v>0</v>
      </c>
      <c r="P131" s="232">
        <f t="shared" si="122"/>
        <v>0</v>
      </c>
      <c r="Q131" s="304"/>
      <c r="R131" s="281">
        <v>91</v>
      </c>
      <c r="S131" s="281">
        <v>84</v>
      </c>
      <c r="T131" s="238" t="s">
        <v>98</v>
      </c>
      <c r="U131" s="226"/>
      <c r="V131" s="225"/>
      <c r="W131" s="225"/>
      <c r="X131" s="225"/>
    </row>
    <row r="132" spans="1:24" ht="16.5" customHeight="1" outlineLevel="1" thickTop="1" thickBot="1" x14ac:dyDescent="0.3">
      <c r="A132" s="304"/>
      <c r="B132" s="2">
        <v>95</v>
      </c>
      <c r="C132" s="2">
        <v>88</v>
      </c>
      <c r="D132" s="293" t="s">
        <v>99</v>
      </c>
      <c r="E132" s="226"/>
      <c r="F132" s="225"/>
      <c r="G132" s="225"/>
      <c r="H132" s="225"/>
      <c r="J132" s="281">
        <v>95</v>
      </c>
      <c r="K132" s="281">
        <v>88</v>
      </c>
      <c r="L132" s="238" t="str">
        <f t="shared" si="118"/>
        <v>Чернівецький окружний адміністративний суд</v>
      </c>
      <c r="M132" s="308">
        <f t="shared" si="119"/>
        <v>0</v>
      </c>
      <c r="N132" s="280">
        <f t="shared" si="120"/>
        <v>0</v>
      </c>
      <c r="O132" s="280">
        <f t="shared" si="121"/>
        <v>0</v>
      </c>
      <c r="P132" s="280">
        <f t="shared" si="122"/>
        <v>0</v>
      </c>
      <c r="Q132" s="304"/>
      <c r="R132" s="281">
        <v>92</v>
      </c>
      <c r="S132" s="281">
        <v>85</v>
      </c>
      <c r="T132" s="238" t="s">
        <v>99</v>
      </c>
      <c r="U132" s="226"/>
      <c r="V132" s="225"/>
      <c r="W132" s="225"/>
      <c r="X132" s="225"/>
    </row>
    <row r="133" spans="1:24" ht="16.5" customHeight="1" outlineLevel="1" thickTop="1" thickBot="1" x14ac:dyDescent="0.3">
      <c r="A133" s="304"/>
      <c r="B133" s="2">
        <v>96</v>
      </c>
      <c r="C133" s="2">
        <v>89</v>
      </c>
      <c r="D133" s="293" t="s">
        <v>100</v>
      </c>
      <c r="E133" s="226"/>
      <c r="F133" s="225"/>
      <c r="G133" s="225"/>
      <c r="H133" s="225"/>
      <c r="J133" s="281">
        <v>96</v>
      </c>
      <c r="K133" s="281">
        <v>89</v>
      </c>
      <c r="L133" s="238" t="str">
        <f t="shared" si="118"/>
        <v>Чернігівський окружний адміністративний суд</v>
      </c>
      <c r="M133" s="307">
        <f t="shared" si="119"/>
        <v>0</v>
      </c>
      <c r="N133" s="232">
        <f t="shared" si="120"/>
        <v>0</v>
      </c>
      <c r="O133" s="232">
        <f t="shared" si="121"/>
        <v>0</v>
      </c>
      <c r="P133" s="232">
        <f t="shared" si="122"/>
        <v>0</v>
      </c>
      <c r="Q133" s="304"/>
      <c r="R133" s="281">
        <v>93</v>
      </c>
      <c r="S133" s="281">
        <v>86</v>
      </c>
      <c r="T133" s="238" t="s">
        <v>100</v>
      </c>
      <c r="U133" s="226"/>
      <c r="V133" s="225"/>
      <c r="W133" s="225"/>
      <c r="X133" s="225"/>
    </row>
    <row r="134" spans="1:24" ht="16.5" thickTop="1" thickBot="1" x14ac:dyDescent="0.3">
      <c r="A134" s="304"/>
      <c r="B134" s="2">
        <v>97</v>
      </c>
      <c r="C134" s="2">
        <v>90</v>
      </c>
      <c r="D134" s="293" t="s">
        <v>90</v>
      </c>
      <c r="E134" s="226"/>
      <c r="F134" s="225"/>
      <c r="G134" s="225"/>
      <c r="H134" s="225"/>
      <c r="J134" s="281">
        <v>97</v>
      </c>
      <c r="K134" s="281">
        <v>90</v>
      </c>
      <c r="L134" s="238" t="str">
        <f t="shared" si="118"/>
        <v>Окружний адміністративний суд міста Києва</v>
      </c>
      <c r="M134" s="307">
        <f t="shared" si="119"/>
        <v>0</v>
      </c>
      <c r="N134" s="232">
        <f t="shared" si="120"/>
        <v>0</v>
      </c>
      <c r="O134" s="232">
        <f t="shared" si="121"/>
        <v>0</v>
      </c>
      <c r="P134" s="232">
        <f t="shared" si="122"/>
        <v>0</v>
      </c>
      <c r="Q134" s="304"/>
      <c r="R134" s="281">
        <v>94</v>
      </c>
      <c r="S134" s="281">
        <v>87</v>
      </c>
      <c r="T134" s="238" t="s">
        <v>90</v>
      </c>
      <c r="U134" s="226"/>
      <c r="V134" s="225"/>
      <c r="W134" s="225"/>
      <c r="X134" s="225"/>
    </row>
    <row r="135" spans="1:24" ht="21.75" customHeight="1" thickTop="1" thickBot="1" x14ac:dyDescent="0.3">
      <c r="A135" s="304"/>
      <c r="B135" s="255">
        <v>98</v>
      </c>
      <c r="C135" s="255"/>
      <c r="D135" s="301" t="s">
        <v>461</v>
      </c>
      <c r="E135" s="258"/>
      <c r="F135" s="257"/>
      <c r="G135" s="257"/>
      <c r="H135" s="257"/>
      <c r="J135" s="259">
        <v>98</v>
      </c>
      <c r="K135" s="259"/>
      <c r="L135" s="302" t="str">
        <f t="shared" si="118"/>
        <v>Окружний адміністративний суд міста Севастополя</v>
      </c>
      <c r="M135" s="262">
        <f t="shared" si="119"/>
        <v>0</v>
      </c>
      <c r="N135" s="262">
        <f t="shared" si="120"/>
        <v>0</v>
      </c>
      <c r="O135" s="262">
        <f t="shared" si="121"/>
        <v>0</v>
      </c>
      <c r="P135" s="262">
        <f t="shared" si="122"/>
        <v>0</v>
      </c>
      <c r="Q135" s="304"/>
      <c r="R135" s="259">
        <v>95</v>
      </c>
      <c r="S135" s="259"/>
      <c r="T135" s="302" t="s">
        <v>461</v>
      </c>
      <c r="U135" s="303"/>
      <c r="V135" s="303"/>
      <c r="W135" s="303"/>
      <c r="X135" s="303"/>
    </row>
    <row r="136" spans="1:24" ht="21.75" customHeight="1" thickTop="1" x14ac:dyDescent="0.25">
      <c r="B136" s="213">
        <v>99</v>
      </c>
      <c r="C136" s="213"/>
      <c r="D136" s="305" t="s">
        <v>462</v>
      </c>
      <c r="E136" s="312"/>
      <c r="F136" s="311"/>
      <c r="G136" s="311"/>
      <c r="H136" s="311"/>
      <c r="J136" s="213">
        <v>99</v>
      </c>
      <c r="K136" s="213"/>
      <c r="L136" s="305" t="str">
        <f>D137</f>
        <v>Армянський міський суд Автономної Республіки Крим</v>
      </c>
      <c r="M136" s="311">
        <f>E137</f>
        <v>0</v>
      </c>
      <c r="N136" s="311">
        <f>F137</f>
        <v>0</v>
      </c>
      <c r="O136" s="311">
        <f>G137</f>
        <v>0</v>
      </c>
      <c r="P136" s="311">
        <f>H137</f>
        <v>0</v>
      </c>
      <c r="R136" s="213">
        <v>96</v>
      </c>
      <c r="S136" s="213"/>
      <c r="T136" s="313" t="s">
        <v>463</v>
      </c>
      <c r="U136" s="215"/>
      <c r="V136" s="215"/>
      <c r="W136" s="215"/>
      <c r="X136" s="215"/>
    </row>
    <row r="137" spans="1:24" ht="21.75" customHeight="1" thickBot="1" x14ac:dyDescent="0.3">
      <c r="B137" s="314">
        <v>100</v>
      </c>
      <c r="C137" s="314"/>
      <c r="D137" s="315" t="s">
        <v>464</v>
      </c>
      <c r="E137" s="317"/>
      <c r="F137" s="316"/>
      <c r="G137" s="316"/>
      <c r="H137" s="316"/>
      <c r="J137" s="275">
        <v>100</v>
      </c>
      <c r="K137" s="275"/>
      <c r="L137" s="318" t="str">
        <f>D145</f>
        <v>Красноперекопський міськрайонний суд Автономної Республіки Крим</v>
      </c>
      <c r="M137" s="319">
        <f>E145</f>
        <v>0</v>
      </c>
      <c r="N137" s="319">
        <f>F145</f>
        <v>0</v>
      </c>
      <c r="O137" s="319">
        <f>G145</f>
        <v>0</v>
      </c>
      <c r="P137" s="319">
        <f>H145</f>
        <v>0</v>
      </c>
      <c r="R137" s="228"/>
      <c r="S137" s="228"/>
      <c r="T137" s="320"/>
      <c r="U137" s="251"/>
      <c r="V137" s="251"/>
      <c r="W137" s="251"/>
      <c r="X137" s="251"/>
    </row>
    <row r="138" spans="1:24" ht="21.75" customHeight="1" thickTop="1" x14ac:dyDescent="0.25">
      <c r="B138" s="314">
        <v>101</v>
      </c>
      <c r="C138" s="314"/>
      <c r="D138" s="315" t="s">
        <v>465</v>
      </c>
      <c r="E138" s="317"/>
      <c r="F138" s="316"/>
      <c r="G138" s="316"/>
      <c r="H138" s="316"/>
      <c r="J138" s="213">
        <v>101</v>
      </c>
      <c r="K138" s="213"/>
      <c r="L138" s="321" t="str">
        <f>D140</f>
        <v>Джанкойський міськрайонний суд Автономної Республіки Крим</v>
      </c>
      <c r="M138" s="311">
        <f>E140</f>
        <v>0</v>
      </c>
      <c r="N138" s="311">
        <f>F140</f>
        <v>0</v>
      </c>
      <c r="O138" s="311">
        <f>G140</f>
        <v>0</v>
      </c>
      <c r="P138" s="311">
        <f>H140</f>
        <v>0</v>
      </c>
      <c r="R138" s="213">
        <v>97</v>
      </c>
      <c r="S138" s="213"/>
      <c r="T138" s="313" t="s">
        <v>466</v>
      </c>
      <c r="U138" s="322"/>
      <c r="V138" s="322"/>
      <c r="W138" s="322"/>
      <c r="X138" s="322"/>
    </row>
    <row r="139" spans="1:24" ht="21.75" customHeight="1" outlineLevel="1" x14ac:dyDescent="0.25">
      <c r="B139" s="314">
        <v>102</v>
      </c>
      <c r="C139" s="314"/>
      <c r="D139" s="315" t="s">
        <v>467</v>
      </c>
      <c r="E139" s="317"/>
      <c r="F139" s="316"/>
      <c r="G139" s="316"/>
      <c r="H139" s="316"/>
      <c r="J139" s="314">
        <v>102</v>
      </c>
      <c r="K139" s="314"/>
      <c r="L139" s="323" t="str">
        <f>D144</f>
        <v>Красногвардійський районний суд Автономної Республіки Крим</v>
      </c>
      <c r="M139" s="316">
        <f>E144</f>
        <v>0</v>
      </c>
      <c r="N139" s="316">
        <f>F144</f>
        <v>0</v>
      </c>
      <c r="O139" s="316">
        <f>G144</f>
        <v>0</v>
      </c>
      <c r="P139" s="316">
        <f>H144</f>
        <v>0</v>
      </c>
      <c r="R139" s="2"/>
      <c r="S139" s="2"/>
      <c r="T139" s="304"/>
      <c r="U139" s="158"/>
      <c r="V139" s="158"/>
      <c r="W139" s="158"/>
      <c r="X139" s="158"/>
    </row>
    <row r="140" spans="1:24" ht="21.75" customHeight="1" outlineLevel="1" thickBot="1" x14ac:dyDescent="0.3">
      <c r="B140" s="314">
        <v>103</v>
      </c>
      <c r="C140" s="314"/>
      <c r="D140" s="315" t="s">
        <v>469</v>
      </c>
      <c r="E140" s="317"/>
      <c r="F140" s="316"/>
      <c r="G140" s="316"/>
      <c r="H140" s="316"/>
      <c r="J140" s="275">
        <v>103</v>
      </c>
      <c r="K140" s="275"/>
      <c r="L140" s="324" t="str">
        <f>D147</f>
        <v>Нижньогірський районний суд Автономної Республіки Крим</v>
      </c>
      <c r="M140" s="319">
        <f>E147</f>
        <v>0</v>
      </c>
      <c r="N140" s="319">
        <f>F147</f>
        <v>0</v>
      </c>
      <c r="O140" s="319">
        <f>G147</f>
        <v>0</v>
      </c>
      <c r="P140" s="319">
        <f>H147</f>
        <v>0</v>
      </c>
      <c r="R140" s="228"/>
      <c r="S140" s="228"/>
      <c r="T140" s="250"/>
      <c r="U140" s="251"/>
      <c r="V140" s="251"/>
      <c r="W140" s="251"/>
      <c r="X140" s="251"/>
    </row>
    <row r="141" spans="1:24" ht="21.75" customHeight="1" outlineLevel="1" thickTop="1" x14ac:dyDescent="0.25">
      <c r="B141" s="314">
        <v>104</v>
      </c>
      <c r="C141" s="314"/>
      <c r="D141" s="315" t="s">
        <v>471</v>
      </c>
      <c r="E141" s="317"/>
      <c r="F141" s="316"/>
      <c r="G141" s="316"/>
      <c r="H141" s="316"/>
      <c r="J141" s="213">
        <v>104</v>
      </c>
      <c r="K141" s="213"/>
      <c r="L141" s="321" t="str">
        <f>D141</f>
        <v>Євпаторійський міський суд Автономної Республіки Крим</v>
      </c>
      <c r="M141" s="311">
        <f>E141</f>
        <v>0</v>
      </c>
      <c r="N141" s="311">
        <f>F141</f>
        <v>0</v>
      </c>
      <c r="O141" s="311">
        <f>G141</f>
        <v>0</v>
      </c>
      <c r="P141" s="311">
        <f>H141</f>
        <v>0</v>
      </c>
      <c r="R141" s="213">
        <v>98</v>
      </c>
      <c r="S141" s="213"/>
      <c r="T141" s="325" t="s">
        <v>472</v>
      </c>
      <c r="U141" s="215"/>
      <c r="V141" s="215"/>
      <c r="W141" s="215"/>
      <c r="X141" s="215"/>
    </row>
    <row r="142" spans="1:24" ht="21.75" customHeight="1" outlineLevel="1" thickBot="1" x14ac:dyDescent="0.3">
      <c r="B142" s="314">
        <v>105</v>
      </c>
      <c r="C142" s="314"/>
      <c r="D142" s="315" t="s">
        <v>473</v>
      </c>
      <c r="E142" s="317"/>
      <c r="F142" s="316"/>
      <c r="G142" s="316"/>
      <c r="H142" s="316"/>
      <c r="J142" s="275">
        <v>105</v>
      </c>
      <c r="K142" s="275"/>
      <c r="L142" s="324" t="str">
        <f>D150</f>
        <v>Сакський міськрайонний суд Автономної Республіки Крим</v>
      </c>
      <c r="M142" s="319">
        <f>E150</f>
        <v>0</v>
      </c>
      <c r="N142" s="319">
        <f>F150</f>
        <v>0</v>
      </c>
      <c r="O142" s="319">
        <f>G150</f>
        <v>0</v>
      </c>
      <c r="P142" s="319">
        <f>H150</f>
        <v>0</v>
      </c>
      <c r="R142" s="228"/>
      <c r="S142" s="228"/>
      <c r="T142" s="272"/>
      <c r="U142" s="251"/>
      <c r="V142" s="251"/>
      <c r="W142" s="251"/>
      <c r="X142" s="251"/>
    </row>
    <row r="143" spans="1:24" ht="21.75" customHeight="1" outlineLevel="1" thickTop="1" x14ac:dyDescent="0.25">
      <c r="B143" s="314">
        <v>106</v>
      </c>
      <c r="C143" s="314"/>
      <c r="D143" s="315" t="s">
        <v>474</v>
      </c>
      <c r="E143" s="317"/>
      <c r="F143" s="316"/>
      <c r="G143" s="316"/>
      <c r="H143" s="316"/>
      <c r="J143" s="213">
        <v>106</v>
      </c>
      <c r="K143" s="213"/>
      <c r="L143" s="321" t="str">
        <f>D142</f>
        <v>Керченський міський суд Автономної Республіки Крим</v>
      </c>
      <c r="M143" s="311">
        <f>E142</f>
        <v>0</v>
      </c>
      <c r="N143" s="311">
        <f>F142</f>
        <v>0</v>
      </c>
      <c r="O143" s="311">
        <f>G142</f>
        <v>0</v>
      </c>
      <c r="P143" s="311">
        <f>H142</f>
        <v>0</v>
      </c>
      <c r="R143" s="213">
        <v>99</v>
      </c>
      <c r="S143" s="213"/>
      <c r="T143" s="325" t="s">
        <v>475</v>
      </c>
      <c r="U143" s="215"/>
      <c r="V143" s="215"/>
      <c r="W143" s="215"/>
      <c r="X143" s="215"/>
    </row>
    <row r="144" spans="1:24" ht="21.75" customHeight="1" outlineLevel="1" thickBot="1" x14ac:dyDescent="0.3">
      <c r="B144" s="314">
        <v>107</v>
      </c>
      <c r="C144" s="314"/>
      <c r="D144" s="315" t="s">
        <v>476</v>
      </c>
      <c r="E144" s="317"/>
      <c r="F144" s="316"/>
      <c r="G144" s="316"/>
      <c r="H144" s="316"/>
      <c r="J144" s="275">
        <v>107</v>
      </c>
      <c r="K144" s="275"/>
      <c r="L144" s="324" t="str">
        <f>D146</f>
        <v>Ленінський районний суд Автономної Республіки Крим</v>
      </c>
      <c r="M144" s="319">
        <f>E146</f>
        <v>0</v>
      </c>
      <c r="N144" s="319">
        <f>F146</f>
        <v>0</v>
      </c>
      <c r="O144" s="319">
        <f>G146</f>
        <v>0</v>
      </c>
      <c r="P144" s="319">
        <f>H146</f>
        <v>0</v>
      </c>
      <c r="R144" s="228"/>
      <c r="S144" s="228"/>
      <c r="T144" s="272"/>
      <c r="U144" s="251"/>
      <c r="V144" s="251"/>
      <c r="W144" s="251"/>
      <c r="X144" s="251"/>
    </row>
    <row r="145" spans="2:24" ht="21.75" customHeight="1" outlineLevel="1" thickTop="1" x14ac:dyDescent="0.25">
      <c r="B145" s="314">
        <v>108</v>
      </c>
      <c r="C145" s="314"/>
      <c r="D145" s="315" t="s">
        <v>477</v>
      </c>
      <c r="E145" s="317"/>
      <c r="F145" s="316"/>
      <c r="G145" s="316"/>
      <c r="H145" s="316"/>
      <c r="J145" s="213">
        <v>108</v>
      </c>
      <c r="K145" s="213"/>
      <c r="L145" s="327" t="str">
        <f t="shared" ref="L145:P146" si="123">D148</f>
        <v>Первомайський районний суд Автономної Республіки Крим</v>
      </c>
      <c r="M145" s="311">
        <f t="shared" si="123"/>
        <v>0</v>
      </c>
      <c r="N145" s="311">
        <f t="shared" si="123"/>
        <v>0</v>
      </c>
      <c r="O145" s="311">
        <f t="shared" si="123"/>
        <v>0</v>
      </c>
      <c r="P145" s="311">
        <f t="shared" si="123"/>
        <v>0</v>
      </c>
      <c r="R145" s="213">
        <v>100</v>
      </c>
      <c r="S145" s="213"/>
      <c r="T145" s="328" t="s">
        <v>478</v>
      </c>
      <c r="U145" s="215"/>
      <c r="V145" s="215"/>
      <c r="W145" s="215"/>
      <c r="X145" s="215"/>
    </row>
    <row r="146" spans="2:24" ht="21.75" customHeight="1" outlineLevel="1" x14ac:dyDescent="0.25">
      <c r="B146" s="314">
        <v>109</v>
      </c>
      <c r="C146" s="314"/>
      <c r="D146" s="315" t="s">
        <v>479</v>
      </c>
      <c r="E146" s="317"/>
      <c r="F146" s="316"/>
      <c r="G146" s="316"/>
      <c r="H146" s="316"/>
      <c r="J146" s="314">
        <v>109</v>
      </c>
      <c r="K146" s="314"/>
      <c r="L146" s="329" t="str">
        <f t="shared" si="123"/>
        <v>Роздольненський районний суд Автономної Республіки Крим</v>
      </c>
      <c r="M146" s="316">
        <f t="shared" si="123"/>
        <v>0</v>
      </c>
      <c r="N146" s="316">
        <f t="shared" si="123"/>
        <v>0</v>
      </c>
      <c r="O146" s="316">
        <f t="shared" si="123"/>
        <v>0</v>
      </c>
      <c r="P146" s="316">
        <f t="shared" si="123"/>
        <v>0</v>
      </c>
      <c r="R146" s="243"/>
      <c r="S146" s="243"/>
      <c r="T146" s="330"/>
      <c r="U146" s="158"/>
      <c r="V146" s="158"/>
      <c r="W146" s="158"/>
      <c r="X146" s="158"/>
    </row>
    <row r="147" spans="2:24" ht="21.75" customHeight="1" outlineLevel="1" thickBot="1" x14ac:dyDescent="0.3">
      <c r="B147" s="314">
        <v>110</v>
      </c>
      <c r="C147" s="314"/>
      <c r="D147" s="315" t="s">
        <v>480</v>
      </c>
      <c r="E147" s="317"/>
      <c r="F147" s="316"/>
      <c r="G147" s="316"/>
      <c r="H147" s="316"/>
      <c r="J147" s="275">
        <v>110</v>
      </c>
      <c r="K147" s="275"/>
      <c r="L147" s="331" t="str">
        <f>D155</f>
        <v>Чорноморський районний суд Автономної Республіки Крим</v>
      </c>
      <c r="M147" s="319">
        <f>E155</f>
        <v>0</v>
      </c>
      <c r="N147" s="319">
        <f>F155</f>
        <v>0</v>
      </c>
      <c r="O147" s="319">
        <f>G155</f>
        <v>0</v>
      </c>
      <c r="P147" s="319">
        <f>H155</f>
        <v>0</v>
      </c>
      <c r="R147" s="228"/>
      <c r="S147" s="228"/>
      <c r="T147" s="250"/>
      <c r="U147" s="251"/>
      <c r="V147" s="251"/>
      <c r="W147" s="251"/>
      <c r="X147" s="251"/>
    </row>
    <row r="148" spans="2:24" ht="21.75" customHeight="1" outlineLevel="1" thickTop="1" x14ac:dyDescent="0.25">
      <c r="B148" s="314">
        <v>111</v>
      </c>
      <c r="C148" s="314"/>
      <c r="D148" s="315" t="s">
        <v>481</v>
      </c>
      <c r="E148" s="317"/>
      <c r="F148" s="316"/>
      <c r="G148" s="316"/>
      <c r="H148" s="316"/>
      <c r="J148" s="213">
        <v>111</v>
      </c>
      <c r="K148" s="213"/>
      <c r="L148" s="313" t="str">
        <f>D139</f>
        <v>Білогірський районний суд Автономної Республіки Крим</v>
      </c>
      <c r="M148" s="311">
        <f>E139</f>
        <v>0</v>
      </c>
      <c r="N148" s="311">
        <f>F139</f>
        <v>0</v>
      </c>
      <c r="O148" s="311">
        <f>G139</f>
        <v>0</v>
      </c>
      <c r="P148" s="311">
        <f>H139</f>
        <v>0</v>
      </c>
      <c r="R148" s="213">
        <v>101</v>
      </c>
      <c r="S148" s="213"/>
      <c r="T148" s="325" t="s">
        <v>482</v>
      </c>
      <c r="U148" s="215"/>
      <c r="V148" s="215"/>
      <c r="W148" s="215"/>
      <c r="X148" s="215"/>
    </row>
    <row r="149" spans="2:24" ht="21.75" customHeight="1" outlineLevel="1" x14ac:dyDescent="0.25">
      <c r="B149" s="314">
        <v>112</v>
      </c>
      <c r="C149" s="314"/>
      <c r="D149" s="315" t="s">
        <v>483</v>
      </c>
      <c r="E149" s="317"/>
      <c r="F149" s="316"/>
      <c r="G149" s="316"/>
      <c r="H149" s="316"/>
      <c r="J149" s="314">
        <v>112</v>
      </c>
      <c r="K149" s="314"/>
      <c r="L149" s="329" t="str">
        <f>D143</f>
        <v>Кіровський районний суд Автономної Республіки Крим</v>
      </c>
      <c r="M149" s="316">
        <f>E143</f>
        <v>0</v>
      </c>
      <c r="N149" s="316">
        <f>F143</f>
        <v>0</v>
      </c>
      <c r="O149" s="316">
        <f>G143</f>
        <v>0</v>
      </c>
      <c r="P149" s="316">
        <f>H143</f>
        <v>0</v>
      </c>
      <c r="R149" s="2"/>
      <c r="S149" s="2"/>
      <c r="T149" s="304"/>
      <c r="U149" s="158"/>
      <c r="V149" s="158"/>
      <c r="W149" s="158"/>
      <c r="X149" s="158"/>
    </row>
    <row r="150" spans="2:24" ht="21.75" customHeight="1" outlineLevel="1" x14ac:dyDescent="0.25">
      <c r="B150" s="314">
        <v>113</v>
      </c>
      <c r="C150" s="314"/>
      <c r="D150" s="315" t="s">
        <v>485</v>
      </c>
      <c r="E150" s="317"/>
      <c r="F150" s="316"/>
      <c r="G150" s="316"/>
      <c r="H150" s="316"/>
      <c r="J150" s="314">
        <v>113</v>
      </c>
      <c r="K150" s="314"/>
      <c r="L150" s="329" t="str">
        <f t="shared" ref="L150:P152" si="124">D152</f>
        <v>Совєтський районний суд Автономної Республіки Крим</v>
      </c>
      <c r="M150" s="316">
        <f t="shared" si="124"/>
        <v>0</v>
      </c>
      <c r="N150" s="316">
        <f t="shared" si="124"/>
        <v>0</v>
      </c>
      <c r="O150" s="316">
        <f t="shared" si="124"/>
        <v>0</v>
      </c>
      <c r="P150" s="316">
        <f t="shared" si="124"/>
        <v>0</v>
      </c>
      <c r="R150" s="243"/>
      <c r="S150" s="243"/>
      <c r="T150" s="304"/>
      <c r="U150" s="158"/>
      <c r="V150" s="158"/>
      <c r="W150" s="158"/>
      <c r="X150" s="158"/>
    </row>
    <row r="151" spans="2:24" ht="21.75" customHeight="1" outlineLevel="1" x14ac:dyDescent="0.25">
      <c r="B151" s="314">
        <v>114</v>
      </c>
      <c r="C151" s="314"/>
      <c r="D151" s="315" t="s">
        <v>487</v>
      </c>
      <c r="E151" s="317"/>
      <c r="F151" s="316"/>
      <c r="G151" s="316"/>
      <c r="H151" s="316"/>
      <c r="J151" s="314">
        <v>114</v>
      </c>
      <c r="K151" s="314"/>
      <c r="L151" s="329" t="str">
        <f t="shared" si="124"/>
        <v>Судацький міський суд Автономної Республіки Крим</v>
      </c>
      <c r="M151" s="316">
        <f t="shared" si="124"/>
        <v>0</v>
      </c>
      <c r="N151" s="316">
        <f t="shared" si="124"/>
        <v>0</v>
      </c>
      <c r="O151" s="316">
        <f t="shared" si="124"/>
        <v>0</v>
      </c>
      <c r="P151" s="316">
        <f t="shared" si="124"/>
        <v>0</v>
      </c>
      <c r="R151" s="2"/>
      <c r="S151" s="2"/>
      <c r="T151" s="332"/>
      <c r="U151" s="158"/>
      <c r="V151" s="158"/>
      <c r="W151" s="158"/>
      <c r="X151" s="158"/>
    </row>
    <row r="152" spans="2:24" ht="21.75" customHeight="1" outlineLevel="1" thickBot="1" x14ac:dyDescent="0.3">
      <c r="B152" s="314">
        <v>115</v>
      </c>
      <c r="C152" s="314"/>
      <c r="D152" s="315" t="s">
        <v>488</v>
      </c>
      <c r="E152" s="317"/>
      <c r="F152" s="316"/>
      <c r="G152" s="316"/>
      <c r="H152" s="316"/>
      <c r="J152" s="275">
        <v>115</v>
      </c>
      <c r="K152" s="275"/>
      <c r="L152" s="331" t="str">
        <f t="shared" si="124"/>
        <v>Феодосійський міський суд Автономної Республіки Крим</v>
      </c>
      <c r="M152" s="319">
        <f t="shared" si="124"/>
        <v>0</v>
      </c>
      <c r="N152" s="319">
        <f t="shared" si="124"/>
        <v>0</v>
      </c>
      <c r="O152" s="319">
        <f t="shared" si="124"/>
        <v>0</v>
      </c>
      <c r="P152" s="319">
        <f t="shared" si="124"/>
        <v>0</v>
      </c>
      <c r="R152" s="228"/>
      <c r="S152" s="228"/>
      <c r="T152" s="250"/>
      <c r="U152" s="251"/>
      <c r="V152" s="251"/>
      <c r="W152" s="251"/>
      <c r="X152" s="251"/>
    </row>
    <row r="153" spans="2:24" ht="21.75" customHeight="1" outlineLevel="1" thickTop="1" x14ac:dyDescent="0.25">
      <c r="B153" s="314">
        <v>116</v>
      </c>
      <c r="C153" s="314"/>
      <c r="D153" s="315" t="s">
        <v>490</v>
      </c>
      <c r="E153" s="317"/>
      <c r="F153" s="316"/>
      <c r="G153" s="316"/>
      <c r="H153" s="316"/>
      <c r="J153" s="213">
        <v>116</v>
      </c>
      <c r="K153" s="213"/>
      <c r="L153" s="313" t="str">
        <f>D136</f>
        <v>Алуштинський міський суд Автономної Республіки Крим</v>
      </c>
      <c r="M153" s="311">
        <f>E136</f>
        <v>0</v>
      </c>
      <c r="N153" s="311">
        <f>F136</f>
        <v>0</v>
      </c>
      <c r="O153" s="311">
        <f>G136</f>
        <v>0</v>
      </c>
      <c r="P153" s="311">
        <f>H136</f>
        <v>0</v>
      </c>
      <c r="R153" s="213">
        <v>102</v>
      </c>
      <c r="S153" s="213"/>
      <c r="T153" s="313" t="s">
        <v>491</v>
      </c>
      <c r="U153" s="215"/>
      <c r="V153" s="215"/>
      <c r="W153" s="215"/>
      <c r="X153" s="215"/>
    </row>
    <row r="154" spans="2:24" ht="21.75" customHeight="1" outlineLevel="1" x14ac:dyDescent="0.25">
      <c r="B154" s="314">
        <v>117</v>
      </c>
      <c r="C154" s="314"/>
      <c r="D154" s="315" t="s">
        <v>493</v>
      </c>
      <c r="E154" s="317"/>
      <c r="F154" s="316"/>
      <c r="G154" s="316"/>
      <c r="H154" s="316"/>
      <c r="J154" s="314">
        <v>117</v>
      </c>
      <c r="K154" s="314"/>
      <c r="L154" s="329" t="str">
        <f>D138</f>
        <v>Бахчисарайський районний суд Автономної Республіки Крим</v>
      </c>
      <c r="M154" s="316">
        <f>E138</f>
        <v>0</v>
      </c>
      <c r="N154" s="316">
        <f>F138</f>
        <v>0</v>
      </c>
      <c r="O154" s="316">
        <f>G138</f>
        <v>0</v>
      </c>
      <c r="P154" s="316">
        <f>H138</f>
        <v>0</v>
      </c>
      <c r="R154" s="243"/>
      <c r="S154" s="243"/>
      <c r="T154" s="304"/>
      <c r="U154" s="158"/>
      <c r="V154" s="158"/>
      <c r="W154" s="158"/>
      <c r="X154" s="158"/>
    </row>
    <row r="155" spans="2:24" ht="21.75" customHeight="1" outlineLevel="1" thickBot="1" x14ac:dyDescent="0.3">
      <c r="B155" s="314">
        <v>118</v>
      </c>
      <c r="C155" s="314"/>
      <c r="D155" s="315" t="s">
        <v>495</v>
      </c>
      <c r="E155" s="317"/>
      <c r="F155" s="316"/>
      <c r="G155" s="316"/>
      <c r="H155" s="316"/>
      <c r="J155" s="275">
        <v>118</v>
      </c>
      <c r="K155" s="275"/>
      <c r="L155" s="331" t="str">
        <f>D156</f>
        <v>Ялтинський міський суд Автономної Республіки Крим</v>
      </c>
      <c r="M155" s="319">
        <f>E156</f>
        <v>0</v>
      </c>
      <c r="N155" s="319">
        <f>F156</f>
        <v>0</v>
      </c>
      <c r="O155" s="319">
        <f>G156</f>
        <v>0</v>
      </c>
      <c r="P155" s="319">
        <f>H156</f>
        <v>0</v>
      </c>
      <c r="R155" s="228"/>
      <c r="S155" s="228"/>
      <c r="T155" s="250"/>
      <c r="U155" s="251"/>
      <c r="V155" s="251"/>
      <c r="W155" s="251"/>
      <c r="X155" s="251"/>
    </row>
    <row r="156" spans="2:24" ht="21.75" customHeight="1" outlineLevel="1" thickTop="1" x14ac:dyDescent="0.25">
      <c r="B156" s="314">
        <v>119</v>
      </c>
      <c r="C156" s="314"/>
      <c r="D156" s="315" t="s">
        <v>496</v>
      </c>
      <c r="E156" s="317"/>
      <c r="F156" s="316"/>
      <c r="G156" s="316"/>
      <c r="H156" s="316"/>
      <c r="J156" s="213">
        <v>119</v>
      </c>
      <c r="K156" s="213"/>
      <c r="L156" s="313" t="str">
        <f>D151</f>
        <v>Сімферопольський районний суд Автономної Республіки Крим</v>
      </c>
      <c r="M156" s="311">
        <f>E151</f>
        <v>0</v>
      </c>
      <c r="N156" s="311">
        <f>F151</f>
        <v>0</v>
      </c>
      <c r="O156" s="311">
        <f>G151</f>
        <v>0</v>
      </c>
      <c r="P156" s="311">
        <f>H151</f>
        <v>0</v>
      </c>
      <c r="R156" s="213">
        <v>103</v>
      </c>
      <c r="S156" s="213"/>
      <c r="T156" s="313" t="s">
        <v>497</v>
      </c>
      <c r="U156" s="215"/>
      <c r="V156" s="215"/>
      <c r="W156" s="215"/>
      <c r="X156" s="215"/>
    </row>
    <row r="157" spans="2:24" ht="21.75" customHeight="1" outlineLevel="1" x14ac:dyDescent="0.25">
      <c r="B157" s="314">
        <v>120</v>
      </c>
      <c r="C157" s="314"/>
      <c r="D157" s="315" t="s">
        <v>498</v>
      </c>
      <c r="E157" s="317"/>
      <c r="F157" s="316"/>
      <c r="G157" s="316"/>
      <c r="H157" s="316"/>
      <c r="J157" s="314">
        <v>120</v>
      </c>
      <c r="K157" s="314"/>
      <c r="L157" s="333" t="str">
        <f t="shared" ref="L157:P159" si="125">D157</f>
        <v>Залізничний районний суд м.Сімферополя</v>
      </c>
      <c r="M157" s="316">
        <f t="shared" si="125"/>
        <v>0</v>
      </c>
      <c r="N157" s="316">
        <f t="shared" si="125"/>
        <v>0</v>
      </c>
      <c r="O157" s="316">
        <f t="shared" si="125"/>
        <v>0</v>
      </c>
      <c r="P157" s="316">
        <f t="shared" si="125"/>
        <v>0</v>
      </c>
      <c r="R157" s="2"/>
      <c r="S157" s="2"/>
      <c r="T157" s="304"/>
      <c r="U157" s="158"/>
      <c r="V157" s="158"/>
      <c r="W157" s="158"/>
      <c r="X157" s="158"/>
    </row>
    <row r="158" spans="2:24" ht="21.75" customHeight="1" outlineLevel="1" x14ac:dyDescent="0.25">
      <c r="B158" s="314">
        <v>121</v>
      </c>
      <c r="C158" s="314"/>
      <c r="D158" s="315" t="s">
        <v>499</v>
      </c>
      <c r="E158" s="317"/>
      <c r="F158" s="316"/>
      <c r="G158" s="316"/>
      <c r="H158" s="316"/>
      <c r="J158" s="314">
        <v>121</v>
      </c>
      <c r="K158" s="314"/>
      <c r="L158" s="333" t="str">
        <f t="shared" si="125"/>
        <v>Київський районний суд м.Сімферополя</v>
      </c>
      <c r="M158" s="316">
        <f t="shared" si="125"/>
        <v>0</v>
      </c>
      <c r="N158" s="316">
        <f t="shared" si="125"/>
        <v>0</v>
      </c>
      <c r="O158" s="316">
        <f t="shared" si="125"/>
        <v>0</v>
      </c>
      <c r="P158" s="316">
        <f t="shared" si="125"/>
        <v>0</v>
      </c>
      <c r="R158" s="2"/>
      <c r="S158" s="2"/>
      <c r="T158" s="304"/>
      <c r="U158" s="158"/>
      <c r="V158" s="158"/>
      <c r="W158" s="158"/>
      <c r="X158" s="158"/>
    </row>
    <row r="159" spans="2:24" ht="21.75" customHeight="1" outlineLevel="1" thickBot="1" x14ac:dyDescent="0.3">
      <c r="B159" s="255">
        <v>122</v>
      </c>
      <c r="C159" s="255"/>
      <c r="D159" s="301" t="s">
        <v>500</v>
      </c>
      <c r="E159" s="335"/>
      <c r="F159" s="334"/>
      <c r="G159" s="334"/>
      <c r="H159" s="334"/>
      <c r="J159" s="255">
        <v>122</v>
      </c>
      <c r="K159" s="255"/>
      <c r="L159" s="336" t="str">
        <f t="shared" si="125"/>
        <v>Центральний районний суд м.Сімферополя</v>
      </c>
      <c r="M159" s="334">
        <f t="shared" si="125"/>
        <v>0</v>
      </c>
      <c r="N159" s="334">
        <f t="shared" si="125"/>
        <v>0</v>
      </c>
      <c r="O159" s="334">
        <f t="shared" si="125"/>
        <v>0</v>
      </c>
      <c r="P159" s="334">
        <f t="shared" si="125"/>
        <v>0</v>
      </c>
      <c r="R159" s="337"/>
      <c r="S159" s="337"/>
      <c r="T159" s="338"/>
      <c r="U159" s="339"/>
      <c r="V159" s="339"/>
      <c r="W159" s="339"/>
      <c r="X159" s="339"/>
    </row>
    <row r="160" spans="2:24" ht="21.75" customHeight="1" thickTop="1" x14ac:dyDescent="0.25">
      <c r="B160" s="243">
        <v>123</v>
      </c>
      <c r="C160" s="243">
        <v>91</v>
      </c>
      <c r="D160" s="340" t="s">
        <v>502</v>
      </c>
      <c r="E160" s="226">
        <v>2.956</v>
      </c>
      <c r="F160" s="225"/>
      <c r="G160" s="225"/>
      <c r="H160" s="225"/>
      <c r="J160" s="243">
        <v>123</v>
      </c>
      <c r="K160" s="243">
        <v>91</v>
      </c>
      <c r="L160" s="326" t="str">
        <f>D161</f>
        <v>Бершадський районний суд Вінницької області</v>
      </c>
      <c r="M160" s="241">
        <f>E161</f>
        <v>3.992</v>
      </c>
      <c r="N160" s="225">
        <f>F161</f>
        <v>0</v>
      </c>
      <c r="O160" s="225">
        <f>G161</f>
        <v>0</v>
      </c>
      <c r="P160" s="225">
        <f>H161</f>
        <v>0</v>
      </c>
      <c r="R160" s="243">
        <v>104</v>
      </c>
      <c r="S160" s="243">
        <v>88</v>
      </c>
      <c r="T160" s="244" t="s">
        <v>124</v>
      </c>
      <c r="U160" s="241">
        <f>M160+M161+M162</f>
        <v>5.8879999999999999</v>
      </c>
      <c r="V160" s="241">
        <f>N160+N161+N162</f>
        <v>0</v>
      </c>
      <c r="W160" s="241">
        <f>O160+O161+O162</f>
        <v>0</v>
      </c>
      <c r="X160" s="241">
        <f>P160+P161+P162</f>
        <v>0</v>
      </c>
    </row>
    <row r="161" spans="2:24" ht="21.75" customHeight="1" x14ac:dyDescent="0.25">
      <c r="B161" s="2">
        <v>124</v>
      </c>
      <c r="C161" s="2">
        <v>92</v>
      </c>
      <c r="D161" s="341" t="s">
        <v>504</v>
      </c>
      <c r="E161" s="226">
        <v>3.992</v>
      </c>
      <c r="F161" s="225"/>
      <c r="G161" s="225"/>
      <c r="H161" s="225"/>
      <c r="J161" s="2">
        <v>124</v>
      </c>
      <c r="K161" s="2">
        <v>92</v>
      </c>
      <c r="L161" s="309" t="str">
        <f>D182</f>
        <v>Тростянецький районний суд Вінницької області</v>
      </c>
      <c r="M161" s="227">
        <f>E182</f>
        <v>0.89600000000000002</v>
      </c>
      <c r="N161" s="225">
        <f>F182</f>
        <v>0</v>
      </c>
      <c r="O161" s="225">
        <f>G182</f>
        <v>0</v>
      </c>
      <c r="P161" s="225">
        <f>H182</f>
        <v>0</v>
      </c>
      <c r="R161" s="2"/>
      <c r="S161" s="2"/>
      <c r="T161" s="304"/>
      <c r="U161" s="158"/>
      <c r="V161" s="158"/>
      <c r="W161" s="158"/>
      <c r="X161" s="158"/>
    </row>
    <row r="162" spans="2:24" ht="30.75" customHeight="1" outlineLevel="1" thickBot="1" x14ac:dyDescent="0.3">
      <c r="B162" s="2">
        <v>125</v>
      </c>
      <c r="C162" s="2">
        <v>93</v>
      </c>
      <c r="D162" s="341" t="s">
        <v>505</v>
      </c>
      <c r="E162" s="226">
        <v>36.372</v>
      </c>
      <c r="F162" s="225"/>
      <c r="G162" s="225"/>
      <c r="H162" s="225"/>
      <c r="J162" s="228">
        <v>125</v>
      </c>
      <c r="K162" s="228">
        <v>93</v>
      </c>
      <c r="L162" s="342" t="str">
        <f>D186</f>
        <v>Чечельницький районний суд Вінницької області</v>
      </c>
      <c r="M162" s="248">
        <f>E186</f>
        <v>1</v>
      </c>
      <c r="N162" s="271">
        <f>F186</f>
        <v>0</v>
      </c>
      <c r="O162" s="271">
        <f>G186</f>
        <v>0</v>
      </c>
      <c r="P162" s="271">
        <f>H186</f>
        <v>0</v>
      </c>
      <c r="R162" s="228"/>
      <c r="S162" s="228"/>
      <c r="T162" s="250"/>
      <c r="U162" s="251"/>
      <c r="V162" s="251"/>
      <c r="W162" s="251"/>
      <c r="X162" s="251"/>
    </row>
    <row r="163" spans="2:24" ht="15.75" customHeight="1" outlineLevel="1" thickTop="1" x14ac:dyDescent="0.25">
      <c r="B163" s="2">
        <v>126</v>
      </c>
      <c r="C163" s="2">
        <v>94</v>
      </c>
      <c r="D163" s="341" t="s">
        <v>506</v>
      </c>
      <c r="E163" s="226">
        <v>5.3559999999999999</v>
      </c>
      <c r="F163" s="225"/>
      <c r="G163" s="225"/>
      <c r="H163" s="225"/>
      <c r="J163" s="243">
        <v>126</v>
      </c>
      <c r="K163" s="243">
        <v>94</v>
      </c>
      <c r="L163" s="343" t="str">
        <f t="shared" ref="L163:P165" si="126">D162</f>
        <v>Вінницький міський суд Вінницької області</v>
      </c>
      <c r="M163" s="241">
        <f t="shared" si="126"/>
        <v>36.372</v>
      </c>
      <c r="N163" s="242">
        <f t="shared" si="126"/>
        <v>0</v>
      </c>
      <c r="O163" s="242">
        <f t="shared" si="126"/>
        <v>0</v>
      </c>
      <c r="P163" s="242">
        <f t="shared" si="126"/>
        <v>0</v>
      </c>
      <c r="R163" s="243">
        <v>105</v>
      </c>
      <c r="S163" s="243">
        <v>89</v>
      </c>
      <c r="T163" s="297" t="s">
        <v>125</v>
      </c>
      <c r="U163" s="246">
        <f>M163+M164</f>
        <v>41.728000000000002</v>
      </c>
      <c r="V163" s="246">
        <f>N163+N164</f>
        <v>0</v>
      </c>
      <c r="W163" s="246">
        <f>O163+O164</f>
        <v>0</v>
      </c>
      <c r="X163" s="246">
        <f>P163+P164</f>
        <v>0</v>
      </c>
    </row>
    <row r="164" spans="2:24" ht="15.75" customHeight="1" outlineLevel="1" thickBot="1" x14ac:dyDescent="0.3">
      <c r="B164" s="2">
        <v>127</v>
      </c>
      <c r="C164" s="2">
        <v>95</v>
      </c>
      <c r="D164" s="341" t="s">
        <v>507</v>
      </c>
      <c r="E164" s="226">
        <v>4.96</v>
      </c>
      <c r="F164" s="225"/>
      <c r="G164" s="225"/>
      <c r="H164" s="225"/>
      <c r="J164" s="228">
        <v>127</v>
      </c>
      <c r="K164" s="228">
        <v>95</v>
      </c>
      <c r="L164" s="342" t="str">
        <f t="shared" si="126"/>
        <v>Вінницький районний суд Вінницької області</v>
      </c>
      <c r="M164" s="248">
        <f t="shared" si="126"/>
        <v>5.3559999999999999</v>
      </c>
      <c r="N164" s="271">
        <f t="shared" si="126"/>
        <v>0</v>
      </c>
      <c r="O164" s="271">
        <f t="shared" si="126"/>
        <v>0</v>
      </c>
      <c r="P164" s="271">
        <f t="shared" si="126"/>
        <v>0</v>
      </c>
      <c r="R164" s="228"/>
      <c r="S164" s="228"/>
      <c r="T164" s="250"/>
      <c r="U164" s="251"/>
      <c r="V164" s="251"/>
      <c r="W164" s="251"/>
      <c r="X164" s="251"/>
    </row>
    <row r="165" spans="2:24" ht="15" customHeight="1" outlineLevel="1" thickTop="1" x14ac:dyDescent="0.25">
      <c r="B165" s="2">
        <v>128</v>
      </c>
      <c r="C165" s="2">
        <v>96</v>
      </c>
      <c r="D165" s="341" t="s">
        <v>508</v>
      </c>
      <c r="E165" s="226">
        <v>5.2640000000000002</v>
      </c>
      <c r="F165" s="225"/>
      <c r="G165" s="225"/>
      <c r="H165" s="225"/>
      <c r="J165" s="243">
        <v>128</v>
      </c>
      <c r="K165" s="243">
        <v>96</v>
      </c>
      <c r="L165" s="344" t="str">
        <f t="shared" si="126"/>
        <v>Гайсинський районний суд Вінницької області</v>
      </c>
      <c r="M165" s="241">
        <f t="shared" si="126"/>
        <v>4.96</v>
      </c>
      <c r="N165" s="242">
        <f t="shared" si="126"/>
        <v>0</v>
      </c>
      <c r="O165" s="242">
        <f t="shared" si="126"/>
        <v>0</v>
      </c>
      <c r="P165" s="242">
        <f t="shared" si="126"/>
        <v>0</v>
      </c>
      <c r="R165" s="243">
        <v>106</v>
      </c>
      <c r="S165" s="243">
        <v>90</v>
      </c>
      <c r="T165" s="244" t="s">
        <v>126</v>
      </c>
      <c r="U165" s="241">
        <f>M165+M166+M167</f>
        <v>8.0359999999999996</v>
      </c>
      <c r="V165" s="241">
        <f>N165+N166+N167</f>
        <v>0</v>
      </c>
      <c r="W165" s="241">
        <f>O165+O166+O167</f>
        <v>0</v>
      </c>
      <c r="X165" s="241">
        <f>P165+P166+P167</f>
        <v>0</v>
      </c>
    </row>
    <row r="166" spans="2:24" ht="15" customHeight="1" outlineLevel="1" x14ac:dyDescent="0.25">
      <c r="B166" s="2">
        <v>129</v>
      </c>
      <c r="C166" s="2">
        <v>97</v>
      </c>
      <c r="D166" s="341" t="s">
        <v>509</v>
      </c>
      <c r="E166" s="226">
        <v>2</v>
      </c>
      <c r="F166" s="225"/>
      <c r="G166" s="225"/>
      <c r="H166" s="225"/>
      <c r="J166" s="2">
        <v>129</v>
      </c>
      <c r="K166" s="2">
        <v>97</v>
      </c>
      <c r="L166" s="310" t="str">
        <f>D170</f>
        <v>Ладижинський міський суд Вінницької області</v>
      </c>
      <c r="M166" s="227">
        <f>E170</f>
        <v>2.0760000000000001</v>
      </c>
      <c r="N166" s="225">
        <f>F170</f>
        <v>0</v>
      </c>
      <c r="O166" s="225">
        <f>G170</f>
        <v>0</v>
      </c>
      <c r="P166" s="225">
        <f>H170</f>
        <v>0</v>
      </c>
      <c r="R166" s="2"/>
      <c r="S166" s="2"/>
      <c r="T166" s="304"/>
      <c r="U166" s="158"/>
      <c r="V166" s="158"/>
      <c r="W166" s="158"/>
      <c r="X166" s="158"/>
    </row>
    <row r="167" spans="2:24" ht="15.75" customHeight="1" outlineLevel="1" thickBot="1" x14ac:dyDescent="0.3">
      <c r="B167" s="2">
        <v>130</v>
      </c>
      <c r="C167" s="2">
        <v>98</v>
      </c>
      <c r="D167" s="341" t="s">
        <v>511</v>
      </c>
      <c r="E167" s="226">
        <v>3.5720000000000001</v>
      </c>
      <c r="F167" s="225"/>
      <c r="G167" s="225"/>
      <c r="H167" s="225"/>
      <c r="J167" s="228">
        <v>130</v>
      </c>
      <c r="K167" s="228">
        <v>98</v>
      </c>
      <c r="L167" s="247" t="str">
        <f>D179</f>
        <v>Теплицький районний суд Вінницької області</v>
      </c>
      <c r="M167" s="248">
        <f>E179</f>
        <v>1</v>
      </c>
      <c r="N167" s="271">
        <f>F179</f>
        <v>0</v>
      </c>
      <c r="O167" s="271">
        <f>G179</f>
        <v>0</v>
      </c>
      <c r="P167" s="271">
        <f>H179</f>
        <v>0</v>
      </c>
      <c r="R167" s="228"/>
      <c r="S167" s="228"/>
      <c r="T167" s="250"/>
      <c r="U167" s="251"/>
      <c r="V167" s="251"/>
      <c r="W167" s="251"/>
      <c r="X167" s="251"/>
    </row>
    <row r="168" spans="2:24" ht="15" customHeight="1" outlineLevel="1" thickTop="1" x14ac:dyDescent="0.25">
      <c r="B168" s="2">
        <v>131</v>
      </c>
      <c r="C168" s="2">
        <v>99</v>
      </c>
      <c r="D168" s="341" t="s">
        <v>513</v>
      </c>
      <c r="E168" s="226">
        <v>3.956</v>
      </c>
      <c r="F168" s="225"/>
      <c r="G168" s="225"/>
      <c r="H168" s="225"/>
      <c r="J168" s="243">
        <v>131</v>
      </c>
      <c r="K168" s="243">
        <v>99</v>
      </c>
      <c r="L168" s="244" t="str">
        <f>D160</f>
        <v>Барський районний суд Вінницької області</v>
      </c>
      <c r="M168" s="241">
        <f>E160</f>
        <v>2.956</v>
      </c>
      <c r="N168" s="242">
        <f>F160</f>
        <v>0</v>
      </c>
      <c r="O168" s="242">
        <f>G160</f>
        <v>0</v>
      </c>
      <c r="P168" s="242">
        <f>H160</f>
        <v>0</v>
      </c>
      <c r="R168" s="243">
        <v>107</v>
      </c>
      <c r="S168" s="243">
        <v>91</v>
      </c>
      <c r="T168" s="244" t="s">
        <v>127</v>
      </c>
      <c r="U168" s="241">
        <f>M168+M169</f>
        <v>8.2200000000000006</v>
      </c>
      <c r="V168" s="241">
        <f>N168+N169</f>
        <v>0</v>
      </c>
      <c r="W168" s="241">
        <f>O168+O169</f>
        <v>0</v>
      </c>
      <c r="X168" s="241">
        <f>P168+P169</f>
        <v>0</v>
      </c>
    </row>
    <row r="169" spans="2:24" ht="30.75" customHeight="1" outlineLevel="1" thickBot="1" x14ac:dyDescent="0.3">
      <c r="B169" s="2">
        <v>132</v>
      </c>
      <c r="C169" s="2">
        <v>100</v>
      </c>
      <c r="D169" s="341" t="s">
        <v>514</v>
      </c>
      <c r="E169" s="226">
        <v>0.99199999999999999</v>
      </c>
      <c r="F169" s="225"/>
      <c r="G169" s="225"/>
      <c r="H169" s="225"/>
      <c r="J169" s="228">
        <v>132</v>
      </c>
      <c r="K169" s="228">
        <v>100</v>
      </c>
      <c r="L169" s="270" t="str">
        <f t="shared" ref="L169:P170" si="127">D165</f>
        <v>Жмеринський міськрайонний суд Вінницької області</v>
      </c>
      <c r="M169" s="248">
        <f t="shared" si="127"/>
        <v>5.2640000000000002</v>
      </c>
      <c r="N169" s="271">
        <f t="shared" si="127"/>
        <v>0</v>
      </c>
      <c r="O169" s="271">
        <f t="shared" si="127"/>
        <v>0</v>
      </c>
      <c r="P169" s="271">
        <f t="shared" si="127"/>
        <v>0</v>
      </c>
      <c r="R169" s="228"/>
      <c r="S169" s="228"/>
      <c r="T169" s="250"/>
      <c r="U169" s="251"/>
      <c r="V169" s="251"/>
      <c r="W169" s="251"/>
      <c r="X169" s="251"/>
    </row>
    <row r="170" spans="2:24" ht="15" customHeight="1" outlineLevel="1" thickTop="1" x14ac:dyDescent="0.25">
      <c r="B170" s="2">
        <v>133</v>
      </c>
      <c r="C170" s="2">
        <v>101</v>
      </c>
      <c r="D170" s="341" t="s">
        <v>516</v>
      </c>
      <c r="E170" s="226">
        <v>2.0760000000000001</v>
      </c>
      <c r="F170" s="225"/>
      <c r="G170" s="225"/>
      <c r="H170" s="225"/>
      <c r="J170" s="243">
        <v>133</v>
      </c>
      <c r="K170" s="243">
        <v>101</v>
      </c>
      <c r="L170" s="244" t="str">
        <f t="shared" si="127"/>
        <v>Іллінецький районний суд Вінницької області</v>
      </c>
      <c r="M170" s="241">
        <f t="shared" si="127"/>
        <v>2</v>
      </c>
      <c r="N170" s="242">
        <f t="shared" si="127"/>
        <v>0</v>
      </c>
      <c r="O170" s="242">
        <f t="shared" si="127"/>
        <v>0</v>
      </c>
      <c r="P170" s="242">
        <f t="shared" si="127"/>
        <v>0</v>
      </c>
      <c r="R170" s="243">
        <v>108</v>
      </c>
      <c r="S170" s="243">
        <v>92</v>
      </c>
      <c r="T170" s="244" t="s">
        <v>128</v>
      </c>
      <c r="U170" s="241">
        <f>M170+M171+M172+M173</f>
        <v>6.9559999999999995</v>
      </c>
      <c r="V170" s="241">
        <f>N170+N171+N172+N173</f>
        <v>0</v>
      </c>
      <c r="W170" s="241">
        <f>O170+O171+O172+O173</f>
        <v>0</v>
      </c>
      <c r="X170" s="241">
        <f>P170+P171+P172+P173</f>
        <v>0</v>
      </c>
    </row>
    <row r="171" spans="2:24" ht="15" customHeight="1" outlineLevel="1" x14ac:dyDescent="0.25">
      <c r="B171" s="2">
        <v>134</v>
      </c>
      <c r="C171" s="2">
        <v>102</v>
      </c>
      <c r="D171" s="341" t="s">
        <v>518</v>
      </c>
      <c r="E171" s="226">
        <v>1.968</v>
      </c>
      <c r="F171" s="225"/>
      <c r="G171" s="225"/>
      <c r="H171" s="225"/>
      <c r="J171" s="2">
        <v>134</v>
      </c>
      <c r="K171" s="2">
        <v>102</v>
      </c>
      <c r="L171" s="236" t="str">
        <f>D171</f>
        <v>Липовецький районний суд Вінницької області</v>
      </c>
      <c r="M171" s="227">
        <f>E171</f>
        <v>1.968</v>
      </c>
      <c r="N171" s="225">
        <f>F171</f>
        <v>0</v>
      </c>
      <c r="O171" s="225">
        <f>G171</f>
        <v>0</v>
      </c>
      <c r="P171" s="225">
        <f>H171</f>
        <v>0</v>
      </c>
      <c r="R171" s="2"/>
      <c r="S171" s="2"/>
      <c r="T171" s="304"/>
      <c r="U171" s="158"/>
      <c r="V171" s="158"/>
      <c r="W171" s="158"/>
      <c r="X171" s="158"/>
    </row>
    <row r="172" spans="2:24" ht="15" customHeight="1" outlineLevel="1" x14ac:dyDescent="0.25">
      <c r="B172" s="2">
        <v>135</v>
      </c>
      <c r="C172" s="2">
        <v>103</v>
      </c>
      <c r="D172" s="341" t="s">
        <v>520</v>
      </c>
      <c r="E172" s="226">
        <v>1.952</v>
      </c>
      <c r="F172" s="225"/>
      <c r="G172" s="225"/>
      <c r="H172" s="225"/>
      <c r="J172" s="2">
        <v>135</v>
      </c>
      <c r="K172" s="2">
        <v>103</v>
      </c>
      <c r="L172" s="236" t="str">
        <f>D176</f>
        <v>Оратівський районний суд Вінницької області</v>
      </c>
      <c r="M172" s="227">
        <f>E176</f>
        <v>1</v>
      </c>
      <c r="N172" s="225">
        <f>F176</f>
        <v>0</v>
      </c>
      <c r="O172" s="225">
        <f>G176</f>
        <v>0</v>
      </c>
      <c r="P172" s="225">
        <f>H176</f>
        <v>0</v>
      </c>
      <c r="R172" s="2"/>
      <c r="S172" s="2"/>
      <c r="T172" s="304"/>
      <c r="U172" s="158"/>
      <c r="V172" s="158"/>
      <c r="W172" s="158"/>
      <c r="X172" s="158"/>
    </row>
    <row r="173" spans="2:24" ht="30.75" customHeight="1" outlineLevel="1" thickBot="1" x14ac:dyDescent="0.3">
      <c r="B173" s="2">
        <v>136</v>
      </c>
      <c r="C173" s="2">
        <v>104</v>
      </c>
      <c r="D173" s="341" t="s">
        <v>522</v>
      </c>
      <c r="E173" s="226">
        <v>4.7519999999999998</v>
      </c>
      <c r="F173" s="225"/>
      <c r="G173" s="225"/>
      <c r="H173" s="225"/>
      <c r="J173" s="228">
        <v>136</v>
      </c>
      <c r="K173" s="228">
        <v>104</v>
      </c>
      <c r="L173" s="270" t="str">
        <f>D178</f>
        <v>Погребищенський районний суд Вінницької області</v>
      </c>
      <c r="M173" s="248">
        <f>E178</f>
        <v>1.988</v>
      </c>
      <c r="N173" s="271">
        <f>F178</f>
        <v>0</v>
      </c>
      <c r="O173" s="271">
        <f>G178</f>
        <v>0</v>
      </c>
      <c r="P173" s="271">
        <f>H178</f>
        <v>0</v>
      </c>
      <c r="R173" s="228"/>
      <c r="S173" s="228"/>
      <c r="T173" s="347"/>
      <c r="U173" s="251"/>
      <c r="V173" s="251"/>
      <c r="W173" s="251"/>
      <c r="X173" s="251"/>
    </row>
    <row r="174" spans="2:24" ht="30" customHeight="1" outlineLevel="1" thickTop="1" x14ac:dyDescent="0.25">
      <c r="B174" s="2">
        <v>137</v>
      </c>
      <c r="C174" s="2">
        <v>105</v>
      </c>
      <c r="D174" s="341" t="s">
        <v>523</v>
      </c>
      <c r="E174" s="226">
        <v>1.98</v>
      </c>
      <c r="F174" s="225"/>
      <c r="G174" s="225"/>
      <c r="H174" s="225"/>
      <c r="J174" s="243">
        <v>137</v>
      </c>
      <c r="K174" s="243">
        <v>105</v>
      </c>
      <c r="L174" s="244" t="str">
        <f t="shared" ref="L174:P176" si="128">D167</f>
        <v>Калинівський районний суд Вінницької області</v>
      </c>
      <c r="M174" s="241">
        <f t="shared" si="128"/>
        <v>3.5720000000000001</v>
      </c>
      <c r="N174" s="242">
        <f t="shared" si="128"/>
        <v>0</v>
      </c>
      <c r="O174" s="242">
        <f t="shared" si="128"/>
        <v>0</v>
      </c>
      <c r="P174" s="242">
        <f t="shared" si="128"/>
        <v>0</v>
      </c>
      <c r="R174" s="243">
        <v>109</v>
      </c>
      <c r="S174" s="243">
        <v>93</v>
      </c>
      <c r="T174" s="244" t="s">
        <v>129</v>
      </c>
      <c r="U174" s="241">
        <f>M174+M175</f>
        <v>7.5280000000000005</v>
      </c>
      <c r="V174" s="241">
        <f>N174+N175</f>
        <v>0</v>
      </c>
      <c r="W174" s="241">
        <f>O174+O175</f>
        <v>0</v>
      </c>
      <c r="X174" s="241">
        <f>P174+P175</f>
        <v>0</v>
      </c>
    </row>
    <row r="175" spans="2:24" ht="30.75" customHeight="1" outlineLevel="1" thickBot="1" x14ac:dyDescent="0.3">
      <c r="B175" s="2">
        <v>138</v>
      </c>
      <c r="C175" s="2">
        <v>106</v>
      </c>
      <c r="D175" s="341" t="s">
        <v>524</v>
      </c>
      <c r="E175" s="226">
        <v>2.964</v>
      </c>
      <c r="F175" s="225"/>
      <c r="G175" s="225"/>
      <c r="H175" s="225"/>
      <c r="J175" s="228">
        <v>138</v>
      </c>
      <c r="K175" s="228">
        <v>106</v>
      </c>
      <c r="L175" s="270" t="str">
        <f t="shared" si="128"/>
        <v>Козятинський міськрайонний суд Вінницької області</v>
      </c>
      <c r="M175" s="248">
        <f t="shared" si="128"/>
        <v>3.956</v>
      </c>
      <c r="N175" s="271">
        <f t="shared" si="128"/>
        <v>0</v>
      </c>
      <c r="O175" s="271">
        <f t="shared" si="128"/>
        <v>0</v>
      </c>
      <c r="P175" s="271">
        <f t="shared" si="128"/>
        <v>0</v>
      </c>
      <c r="R175" s="228"/>
      <c r="S175" s="228"/>
      <c r="T175" s="272"/>
      <c r="U175" s="251"/>
      <c r="V175" s="251"/>
      <c r="W175" s="251"/>
      <c r="X175" s="251"/>
    </row>
    <row r="176" spans="2:24" ht="30" customHeight="1" outlineLevel="1" thickTop="1" x14ac:dyDescent="0.25">
      <c r="B176" s="2">
        <v>139</v>
      </c>
      <c r="C176" s="2">
        <v>107</v>
      </c>
      <c r="D176" s="341" t="s">
        <v>526</v>
      </c>
      <c r="E176" s="226">
        <v>1</v>
      </c>
      <c r="F176" s="225"/>
      <c r="G176" s="225"/>
      <c r="H176" s="225"/>
      <c r="J176" s="243">
        <v>139</v>
      </c>
      <c r="K176" s="243">
        <v>107</v>
      </c>
      <c r="L176" s="244" t="str">
        <f t="shared" si="128"/>
        <v>Крижопільський районний суд Вінницької області</v>
      </c>
      <c r="M176" s="241">
        <f t="shared" si="128"/>
        <v>0.99199999999999999</v>
      </c>
      <c r="N176" s="242">
        <f t="shared" si="128"/>
        <v>0</v>
      </c>
      <c r="O176" s="242">
        <f t="shared" si="128"/>
        <v>0</v>
      </c>
      <c r="P176" s="242">
        <f t="shared" si="128"/>
        <v>0</v>
      </c>
      <c r="R176" s="243">
        <v>110</v>
      </c>
      <c r="S176" s="243">
        <v>94</v>
      </c>
      <c r="T176" s="344" t="s">
        <v>130</v>
      </c>
      <c r="U176" s="241">
        <f>M176+M177</f>
        <v>2.992</v>
      </c>
      <c r="V176" s="241">
        <f>N176+N177</f>
        <v>0</v>
      </c>
      <c r="W176" s="241">
        <f>O176+O177</f>
        <v>0</v>
      </c>
      <c r="X176" s="241">
        <f>P176+P177</f>
        <v>0</v>
      </c>
    </row>
    <row r="177" spans="2:24" ht="15.75" customHeight="1" outlineLevel="1" thickBot="1" x14ac:dyDescent="0.3">
      <c r="B177" s="2">
        <v>140</v>
      </c>
      <c r="C177" s="2">
        <v>108</v>
      </c>
      <c r="D177" s="341" t="s">
        <v>528</v>
      </c>
      <c r="E177" s="226">
        <v>2</v>
      </c>
      <c r="F177" s="225"/>
      <c r="G177" s="225"/>
      <c r="H177" s="225"/>
      <c r="J177" s="228">
        <v>140</v>
      </c>
      <c r="K177" s="228">
        <v>108</v>
      </c>
      <c r="L177" s="270" t="str">
        <f>D177</f>
        <v>Піщанський районний суд Вінницької області</v>
      </c>
      <c r="M177" s="248">
        <f>E177</f>
        <v>2</v>
      </c>
      <c r="N177" s="271">
        <f>F177</f>
        <v>0</v>
      </c>
      <c r="O177" s="271">
        <f>G177</f>
        <v>0</v>
      </c>
      <c r="P177" s="271">
        <f>H177</f>
        <v>0</v>
      </c>
      <c r="R177" s="228"/>
      <c r="S177" s="228"/>
      <c r="T177" s="253"/>
      <c r="U177" s="251"/>
      <c r="V177" s="251"/>
      <c r="W177" s="251"/>
      <c r="X177" s="251"/>
    </row>
    <row r="178" spans="2:24" ht="30" customHeight="1" outlineLevel="1" thickTop="1" x14ac:dyDescent="0.25">
      <c r="B178" s="2">
        <v>141</v>
      </c>
      <c r="C178" s="2">
        <v>109</v>
      </c>
      <c r="D178" s="341" t="s">
        <v>529</v>
      </c>
      <c r="E178" s="226">
        <v>1.988</v>
      </c>
      <c r="F178" s="225"/>
      <c r="G178" s="225"/>
      <c r="H178" s="225"/>
      <c r="J178" s="243">
        <v>141</v>
      </c>
      <c r="K178" s="243">
        <v>109</v>
      </c>
      <c r="L178" s="244" t="str">
        <f t="shared" ref="L178:P179" si="129">D173</f>
        <v>Могилів-Подільський міськрайонний суд Вінницької області</v>
      </c>
      <c r="M178" s="241">
        <f t="shared" si="129"/>
        <v>4.7519999999999998</v>
      </c>
      <c r="N178" s="242">
        <f t="shared" si="129"/>
        <v>0</v>
      </c>
      <c r="O178" s="242">
        <f t="shared" si="129"/>
        <v>0</v>
      </c>
      <c r="P178" s="242">
        <f t="shared" si="129"/>
        <v>0</v>
      </c>
      <c r="R178" s="243">
        <v>111</v>
      </c>
      <c r="S178" s="243">
        <v>95</v>
      </c>
      <c r="T178" s="244" t="s">
        <v>131</v>
      </c>
      <c r="U178" s="241">
        <f>M178+M179+M180</f>
        <v>9.6759999999999984</v>
      </c>
      <c r="V178" s="241">
        <f>N178+N179+N180</f>
        <v>0</v>
      </c>
      <c r="W178" s="241">
        <f>O178+O179+O180</f>
        <v>0</v>
      </c>
      <c r="X178" s="241">
        <f>P178+P179+P180</f>
        <v>0</v>
      </c>
    </row>
    <row r="179" spans="2:24" ht="30" customHeight="1" outlineLevel="1" x14ac:dyDescent="0.25">
      <c r="B179" s="2">
        <v>142</v>
      </c>
      <c r="C179" s="2">
        <v>110</v>
      </c>
      <c r="D179" s="341" t="s">
        <v>530</v>
      </c>
      <c r="E179" s="226">
        <v>1</v>
      </c>
      <c r="F179" s="225"/>
      <c r="G179" s="225"/>
      <c r="H179" s="225"/>
      <c r="J179" s="2">
        <v>142</v>
      </c>
      <c r="K179" s="2">
        <v>110</v>
      </c>
      <c r="L179" s="236" t="str">
        <f t="shared" si="129"/>
        <v>Мурованокуриловецький районний суд Вінницької області</v>
      </c>
      <c r="M179" s="227">
        <f t="shared" si="129"/>
        <v>1.98</v>
      </c>
      <c r="N179" s="225">
        <f t="shared" si="129"/>
        <v>0</v>
      </c>
      <c r="O179" s="225">
        <f t="shared" si="129"/>
        <v>0</v>
      </c>
      <c r="P179" s="225">
        <f t="shared" si="129"/>
        <v>0</v>
      </c>
      <c r="R179" s="2"/>
      <c r="S179" s="2"/>
      <c r="T179" s="348"/>
      <c r="U179" s="158"/>
      <c r="V179" s="158"/>
      <c r="W179" s="158"/>
      <c r="X179" s="158"/>
    </row>
    <row r="180" spans="2:24" ht="15.75" customHeight="1" outlineLevel="1" thickBot="1" x14ac:dyDescent="0.3">
      <c r="B180" s="2">
        <v>143</v>
      </c>
      <c r="C180" s="2">
        <v>111</v>
      </c>
      <c r="D180" s="341" t="s">
        <v>531</v>
      </c>
      <c r="E180" s="226">
        <v>2.3439999999999999</v>
      </c>
      <c r="F180" s="225"/>
      <c r="G180" s="225"/>
      <c r="H180" s="225"/>
      <c r="J180" s="228">
        <v>143</v>
      </c>
      <c r="K180" s="228">
        <v>111</v>
      </c>
      <c r="L180" s="270" t="str">
        <f>D185</f>
        <v>Чернівецький районний суд Вінницької області</v>
      </c>
      <c r="M180" s="248">
        <f>E185</f>
        <v>2.944</v>
      </c>
      <c r="N180" s="271">
        <f>F185</f>
        <v>0</v>
      </c>
      <c r="O180" s="271">
        <f>G185</f>
        <v>0</v>
      </c>
      <c r="P180" s="271">
        <f>H185</f>
        <v>0</v>
      </c>
      <c r="R180" s="228"/>
      <c r="S180" s="228"/>
      <c r="T180" s="253"/>
      <c r="U180" s="251"/>
      <c r="V180" s="251"/>
      <c r="W180" s="251"/>
      <c r="X180" s="251"/>
    </row>
    <row r="181" spans="2:24" ht="15" customHeight="1" outlineLevel="1" thickTop="1" x14ac:dyDescent="0.25">
      <c r="B181" s="2">
        <v>144</v>
      </c>
      <c r="C181" s="2">
        <v>112</v>
      </c>
      <c r="D181" s="341" t="s">
        <v>533</v>
      </c>
      <c r="E181" s="226">
        <v>1.98</v>
      </c>
      <c r="F181" s="225"/>
      <c r="G181" s="225"/>
      <c r="H181" s="225"/>
      <c r="J181" s="243">
        <v>144</v>
      </c>
      <c r="K181" s="243">
        <v>112</v>
      </c>
      <c r="L181" s="244" t="str">
        <f>D175</f>
        <v>Немирівський районний суд Вінницької області</v>
      </c>
      <c r="M181" s="241">
        <f>E175</f>
        <v>2.964</v>
      </c>
      <c r="N181" s="242">
        <f>F175</f>
        <v>0</v>
      </c>
      <c r="O181" s="242">
        <f>G175</f>
        <v>0</v>
      </c>
      <c r="P181" s="242">
        <f>H175</f>
        <v>0</v>
      </c>
      <c r="R181" s="243">
        <v>112</v>
      </c>
      <c r="S181" s="243">
        <v>96</v>
      </c>
      <c r="T181" s="244" t="s">
        <v>132</v>
      </c>
      <c r="U181" s="241">
        <f>M181+M182</f>
        <v>4.9320000000000004</v>
      </c>
      <c r="V181" s="241">
        <f>N181+N182</f>
        <v>0</v>
      </c>
      <c r="W181" s="241">
        <f>O181+O182</f>
        <v>0</v>
      </c>
      <c r="X181" s="241">
        <f>P181+P182</f>
        <v>0</v>
      </c>
    </row>
    <row r="182" spans="2:24" ht="15.75" customHeight="1" outlineLevel="1" thickBot="1" x14ac:dyDescent="0.3">
      <c r="B182" s="2">
        <v>145</v>
      </c>
      <c r="C182" s="2">
        <v>113</v>
      </c>
      <c r="D182" s="341" t="s">
        <v>535</v>
      </c>
      <c r="E182" s="226">
        <v>0.89600000000000002</v>
      </c>
      <c r="F182" s="225"/>
      <c r="G182" s="225"/>
      <c r="H182" s="225"/>
      <c r="J182" s="228">
        <v>145</v>
      </c>
      <c r="K182" s="228">
        <v>113</v>
      </c>
      <c r="L182" s="270" t="str">
        <f>D183</f>
        <v>Тульчинський районний суд Вінницької області</v>
      </c>
      <c r="M182" s="248">
        <f>E183</f>
        <v>1.968</v>
      </c>
      <c r="N182" s="271">
        <f>F183</f>
        <v>0</v>
      </c>
      <c r="O182" s="271">
        <f>G183</f>
        <v>0</v>
      </c>
      <c r="P182" s="271">
        <f>H183</f>
        <v>0</v>
      </c>
      <c r="R182" s="228"/>
      <c r="S182" s="228"/>
      <c r="T182" s="253"/>
      <c r="U182" s="251"/>
      <c r="V182" s="251"/>
      <c r="W182" s="251"/>
      <c r="X182" s="251"/>
    </row>
    <row r="183" spans="2:24" ht="16.5" customHeight="1" outlineLevel="1" thickTop="1" x14ac:dyDescent="0.25">
      <c r="B183" s="2">
        <v>146</v>
      </c>
      <c r="C183" s="2">
        <v>114</v>
      </c>
      <c r="D183" s="341" t="s">
        <v>536</v>
      </c>
      <c r="E183" s="226">
        <v>1.968</v>
      </c>
      <c r="F183" s="225"/>
      <c r="G183" s="225"/>
      <c r="H183" s="225"/>
      <c r="J183" s="243">
        <v>146</v>
      </c>
      <c r="K183" s="243">
        <v>114</v>
      </c>
      <c r="L183" s="297" t="str">
        <f>D172</f>
        <v>Літинський районний суд Вінницької області</v>
      </c>
      <c r="M183" s="241">
        <f>E172</f>
        <v>1.952</v>
      </c>
      <c r="N183" s="242">
        <f>F172</f>
        <v>0</v>
      </c>
      <c r="O183" s="242">
        <f>G172</f>
        <v>0</v>
      </c>
      <c r="P183" s="242">
        <f>H172</f>
        <v>0</v>
      </c>
      <c r="R183" s="243">
        <v>113</v>
      </c>
      <c r="S183" s="243">
        <v>97</v>
      </c>
      <c r="T183" s="240" t="s">
        <v>133</v>
      </c>
      <c r="U183" s="246">
        <f>M183+M184</f>
        <v>6.8</v>
      </c>
      <c r="V183" s="246">
        <f>N183+N184</f>
        <v>0</v>
      </c>
      <c r="W183" s="246">
        <f>O183+O184</f>
        <v>0</v>
      </c>
      <c r="X183" s="246">
        <f>P183+P184</f>
        <v>0</v>
      </c>
    </row>
    <row r="184" spans="2:24" ht="30.75" customHeight="1" outlineLevel="1" thickBot="1" x14ac:dyDescent="0.3">
      <c r="B184" s="2">
        <v>147</v>
      </c>
      <c r="C184" s="2">
        <v>115</v>
      </c>
      <c r="D184" s="341" t="s">
        <v>537</v>
      </c>
      <c r="E184" s="226">
        <v>4.8479999999999999</v>
      </c>
      <c r="F184" s="225"/>
      <c r="G184" s="225"/>
      <c r="H184" s="225"/>
      <c r="J184" s="228">
        <v>147</v>
      </c>
      <c r="K184" s="228">
        <v>115</v>
      </c>
      <c r="L184" s="270" t="str">
        <f>D184</f>
        <v>Хмільницький міськрайонний суд Вінницької області</v>
      </c>
      <c r="M184" s="248">
        <f>E184</f>
        <v>4.8479999999999999</v>
      </c>
      <c r="N184" s="271">
        <f>F184</f>
        <v>0</v>
      </c>
      <c r="O184" s="271">
        <f>G184</f>
        <v>0</v>
      </c>
      <c r="P184" s="271">
        <f>H184</f>
        <v>0</v>
      </c>
      <c r="R184" s="228"/>
      <c r="S184" s="228"/>
      <c r="T184" s="253"/>
      <c r="U184" s="251"/>
      <c r="V184" s="251"/>
      <c r="W184" s="251"/>
      <c r="X184" s="251"/>
    </row>
    <row r="185" spans="2:24" ht="15.75" customHeight="1" outlineLevel="1" thickTop="1" x14ac:dyDescent="0.25">
      <c r="B185" s="2">
        <v>148</v>
      </c>
      <c r="C185" s="2">
        <v>116</v>
      </c>
      <c r="D185" s="341" t="s">
        <v>539</v>
      </c>
      <c r="E185" s="226">
        <v>2.944</v>
      </c>
      <c r="F185" s="225"/>
      <c r="G185" s="225"/>
      <c r="H185" s="225"/>
      <c r="J185" s="243">
        <v>148</v>
      </c>
      <c r="K185" s="243">
        <v>116</v>
      </c>
      <c r="L185" s="297" t="str">
        <f>D180</f>
        <v>Тиврівський районний суд Вінницької області</v>
      </c>
      <c r="M185" s="241">
        <f>E180</f>
        <v>2.3439999999999999</v>
      </c>
      <c r="N185" s="242">
        <f>F180</f>
        <v>0</v>
      </c>
      <c r="O185" s="242">
        <f>G180</f>
        <v>0</v>
      </c>
      <c r="P185" s="242">
        <f>H180</f>
        <v>0</v>
      </c>
      <c r="R185" s="243">
        <v>114</v>
      </c>
      <c r="S185" s="243">
        <v>98</v>
      </c>
      <c r="T185" s="297" t="s">
        <v>134</v>
      </c>
      <c r="U185" s="246">
        <f>M185+M186</f>
        <v>5.6479999999999997</v>
      </c>
      <c r="V185" s="246">
        <f>N185+N186</f>
        <v>0</v>
      </c>
      <c r="W185" s="246">
        <f>O185+O186</f>
        <v>0</v>
      </c>
      <c r="X185" s="246">
        <f>P185+P186</f>
        <v>0</v>
      </c>
    </row>
    <row r="186" spans="2:24" ht="30.75" customHeight="1" outlineLevel="1" thickBot="1" x14ac:dyDescent="0.3">
      <c r="B186" s="2">
        <v>149</v>
      </c>
      <c r="C186" s="2">
        <v>117</v>
      </c>
      <c r="D186" s="341" t="s">
        <v>541</v>
      </c>
      <c r="E186" s="226">
        <v>1</v>
      </c>
      <c r="F186" s="225"/>
      <c r="G186" s="225"/>
      <c r="H186" s="225"/>
      <c r="J186" s="228">
        <v>149</v>
      </c>
      <c r="K186" s="228">
        <v>117</v>
      </c>
      <c r="L186" s="270" t="str">
        <f>D187</f>
        <v>Шаргородський районний суд Вінницької області</v>
      </c>
      <c r="M186" s="248">
        <f>E187</f>
        <v>3.3039999999999998</v>
      </c>
      <c r="N186" s="271">
        <f>F187</f>
        <v>0</v>
      </c>
      <c r="O186" s="271">
        <f>G187</f>
        <v>0</v>
      </c>
      <c r="P186" s="271">
        <f>H187</f>
        <v>0</v>
      </c>
      <c r="R186" s="228"/>
      <c r="S186" s="228"/>
      <c r="T186" s="253"/>
      <c r="U186" s="251"/>
      <c r="V186" s="251"/>
      <c r="W186" s="251"/>
      <c r="X186" s="251"/>
    </row>
    <row r="187" spans="2:24" ht="30.75" customHeight="1" outlineLevel="1" thickTop="1" x14ac:dyDescent="0.25">
      <c r="B187" s="2">
        <v>150</v>
      </c>
      <c r="C187" s="2">
        <v>118</v>
      </c>
      <c r="D187" s="341" t="s">
        <v>543</v>
      </c>
      <c r="E187" s="226">
        <v>3.3039999999999998</v>
      </c>
      <c r="F187" s="225"/>
      <c r="G187" s="225"/>
      <c r="H187" s="225"/>
      <c r="J187" s="243">
        <v>150</v>
      </c>
      <c r="K187" s="243">
        <v>118</v>
      </c>
      <c r="L187" s="244" t="str">
        <f>D181</f>
        <v>Томашпільський районний суд Вінницької області</v>
      </c>
      <c r="M187" s="241">
        <f>E181</f>
        <v>1.98</v>
      </c>
      <c r="N187" s="242">
        <f>F181</f>
        <v>0</v>
      </c>
      <c r="O187" s="242">
        <f>G181</f>
        <v>0</v>
      </c>
      <c r="P187" s="242">
        <f>H181</f>
        <v>0</v>
      </c>
      <c r="R187" s="239">
        <v>115</v>
      </c>
      <c r="S187" s="239">
        <v>99</v>
      </c>
      <c r="T187" s="297" t="s">
        <v>135</v>
      </c>
      <c r="U187" s="246">
        <f>M187+M188</f>
        <v>4.6479999999999997</v>
      </c>
      <c r="V187" s="246">
        <f>N187+N188</f>
        <v>0</v>
      </c>
      <c r="W187" s="246">
        <f>O187+O188</f>
        <v>0</v>
      </c>
      <c r="X187" s="246">
        <f>P187+P188</f>
        <v>0</v>
      </c>
    </row>
    <row r="188" spans="2:24" ht="15.75" customHeight="1" outlineLevel="1" thickBot="1" x14ac:dyDescent="0.3">
      <c r="B188" s="337">
        <v>151</v>
      </c>
      <c r="C188" s="337">
        <v>119</v>
      </c>
      <c r="D188" s="349" t="s">
        <v>545</v>
      </c>
      <c r="E188" s="288">
        <v>2.6680000000000001</v>
      </c>
      <c r="F188" s="287"/>
      <c r="G188" s="287"/>
      <c r="H188" s="287"/>
      <c r="J188" s="337">
        <v>151</v>
      </c>
      <c r="K188" s="337">
        <v>119</v>
      </c>
      <c r="L188" s="351" t="str">
        <f t="shared" ref="L188:P189" si="130">D188</f>
        <v>Ямпільський районний суд Вінницької області</v>
      </c>
      <c r="M188" s="350">
        <f t="shared" si="130"/>
        <v>2.6680000000000001</v>
      </c>
      <c r="N188" s="287">
        <f t="shared" si="130"/>
        <v>0</v>
      </c>
      <c r="O188" s="287">
        <f t="shared" si="130"/>
        <v>0</v>
      </c>
      <c r="P188" s="287">
        <f t="shared" si="130"/>
        <v>0</v>
      </c>
      <c r="R188" s="337"/>
      <c r="S188" s="337"/>
      <c r="T188" s="352"/>
      <c r="U188" s="353"/>
      <c r="V188" s="353"/>
      <c r="W188" s="353"/>
      <c r="X188" s="353"/>
    </row>
    <row r="189" spans="2:24" ht="30" customHeight="1" outlineLevel="1" thickTop="1" x14ac:dyDescent="0.25">
      <c r="B189" s="243">
        <v>152</v>
      </c>
      <c r="C189" s="243">
        <v>120</v>
      </c>
      <c r="D189" s="340" t="s">
        <v>547</v>
      </c>
      <c r="E189" s="291">
        <v>3.92</v>
      </c>
      <c r="F189" s="242"/>
      <c r="G189" s="242"/>
      <c r="H189" s="242"/>
      <c r="J189" s="243">
        <v>152</v>
      </c>
      <c r="K189" s="243">
        <v>120</v>
      </c>
      <c r="L189" s="244" t="str">
        <f t="shared" si="130"/>
        <v>Володимир-Волинський міський суд Волинської області</v>
      </c>
      <c r="M189" s="241">
        <f t="shared" si="130"/>
        <v>3.92</v>
      </c>
      <c r="N189" s="242">
        <f t="shared" si="130"/>
        <v>0</v>
      </c>
      <c r="O189" s="242">
        <f t="shared" si="130"/>
        <v>0</v>
      </c>
      <c r="P189" s="242">
        <f t="shared" si="130"/>
        <v>0</v>
      </c>
      <c r="R189" s="243">
        <v>116</v>
      </c>
      <c r="S189" s="243">
        <v>100</v>
      </c>
      <c r="T189" s="244" t="s">
        <v>136</v>
      </c>
      <c r="U189" s="241">
        <f>M189+M190</f>
        <v>6.7439999999999998</v>
      </c>
      <c r="V189" s="241">
        <f>N189+N190</f>
        <v>0</v>
      </c>
      <c r="W189" s="241">
        <f>O189+O190</f>
        <v>0</v>
      </c>
      <c r="X189" s="241">
        <f>P189+P190</f>
        <v>0</v>
      </c>
    </row>
    <row r="190" spans="2:24" ht="15.75" customHeight="1" outlineLevel="1" thickBot="1" x14ac:dyDescent="0.3">
      <c r="B190" s="2">
        <v>153</v>
      </c>
      <c r="C190" s="2">
        <v>121</v>
      </c>
      <c r="D190" s="341" t="s">
        <v>549</v>
      </c>
      <c r="E190" s="226">
        <v>1.012</v>
      </c>
      <c r="F190" s="225"/>
      <c r="G190" s="225"/>
      <c r="H190" s="225"/>
      <c r="J190" s="228">
        <v>153</v>
      </c>
      <c r="K190" s="228">
        <v>121</v>
      </c>
      <c r="L190" s="270" t="str">
        <f>D204</f>
        <v>Турійський районний суд Волинської області</v>
      </c>
      <c r="M190" s="248">
        <f>E204</f>
        <v>2.8239999999999998</v>
      </c>
      <c r="N190" s="271">
        <f>F204</f>
        <v>0</v>
      </c>
      <c r="O190" s="271">
        <f>G204</f>
        <v>0</v>
      </c>
      <c r="P190" s="271">
        <f>H204</f>
        <v>0</v>
      </c>
      <c r="R190" s="228"/>
      <c r="S190" s="228"/>
      <c r="T190" s="253"/>
      <c r="U190" s="251"/>
      <c r="V190" s="251"/>
      <c r="W190" s="251"/>
      <c r="X190" s="251"/>
    </row>
    <row r="191" spans="2:24" ht="15" customHeight="1" outlineLevel="1" thickTop="1" x14ac:dyDescent="0.25">
      <c r="B191" s="2">
        <v>154</v>
      </c>
      <c r="C191" s="2">
        <v>122</v>
      </c>
      <c r="D191" s="341" t="s">
        <v>551</v>
      </c>
      <c r="E191" s="226">
        <v>1.68</v>
      </c>
      <c r="F191" s="225"/>
      <c r="G191" s="225"/>
      <c r="H191" s="225"/>
      <c r="J191" s="243">
        <v>154</v>
      </c>
      <c r="K191" s="243">
        <v>122</v>
      </c>
      <c r="L191" s="244" t="str">
        <f>D190</f>
        <v>Горохівський районний суд Волинської області</v>
      </c>
      <c r="M191" s="241">
        <f>E190</f>
        <v>1.012</v>
      </c>
      <c r="N191" s="242">
        <f>F190</f>
        <v>0</v>
      </c>
      <c r="O191" s="242">
        <f>G190</f>
        <v>0</v>
      </c>
      <c r="P191" s="242">
        <f>H190</f>
        <v>0</v>
      </c>
      <c r="R191" s="243">
        <v>117</v>
      </c>
      <c r="S191" s="243">
        <v>101</v>
      </c>
      <c r="T191" s="244" t="s">
        <v>137</v>
      </c>
      <c r="U191" s="241">
        <f>M191+M192</f>
        <v>2.008</v>
      </c>
      <c r="V191" s="241">
        <f>N191+N192</f>
        <v>0</v>
      </c>
      <c r="W191" s="241">
        <f>O191+O192</f>
        <v>0</v>
      </c>
      <c r="X191" s="241">
        <f>P191+P192</f>
        <v>0</v>
      </c>
    </row>
    <row r="192" spans="2:24" ht="30.75" customHeight="1" outlineLevel="1" thickBot="1" x14ac:dyDescent="0.3">
      <c r="B192" s="2">
        <v>155</v>
      </c>
      <c r="C192" s="2">
        <v>123</v>
      </c>
      <c r="D192" s="354" t="s">
        <v>553</v>
      </c>
      <c r="E192" s="226">
        <v>2.6680000000000001</v>
      </c>
      <c r="F192" s="225"/>
      <c r="G192" s="225"/>
      <c r="H192" s="225"/>
      <c r="J192" s="228">
        <v>155</v>
      </c>
      <c r="K192" s="228">
        <v>123</v>
      </c>
      <c r="L192" s="270" t="str">
        <f>D195</f>
        <v>Локачинський районний суд Волинської області</v>
      </c>
      <c r="M192" s="248">
        <f>E195</f>
        <v>0.996</v>
      </c>
      <c r="N192" s="271">
        <f>F195</f>
        <v>0</v>
      </c>
      <c r="O192" s="271">
        <f>G195</f>
        <v>0</v>
      </c>
      <c r="P192" s="271">
        <f>H195</f>
        <v>0</v>
      </c>
      <c r="R192" s="228"/>
      <c r="S192" s="228"/>
      <c r="T192" s="253"/>
      <c r="U192" s="251"/>
      <c r="V192" s="251"/>
      <c r="W192" s="251"/>
      <c r="X192" s="251"/>
    </row>
    <row r="193" spans="2:24" ht="30.75" customHeight="1" outlineLevel="1" thickTop="1" x14ac:dyDescent="0.25">
      <c r="B193" s="2">
        <v>156</v>
      </c>
      <c r="C193" s="2">
        <v>124</v>
      </c>
      <c r="D193" s="354" t="s">
        <v>555</v>
      </c>
      <c r="E193" s="226">
        <v>3.2</v>
      </c>
      <c r="F193" s="225"/>
      <c r="G193" s="225"/>
      <c r="H193" s="225"/>
      <c r="J193" s="243">
        <v>156</v>
      </c>
      <c r="K193" s="243">
        <v>124</v>
      </c>
      <c r="L193" s="297" t="str">
        <f>D192</f>
        <v>Камінь-Каширський районний суд Волинської області</v>
      </c>
      <c r="M193" s="241">
        <f>E192</f>
        <v>2.6680000000000001</v>
      </c>
      <c r="N193" s="242">
        <f>F192</f>
        <v>0</v>
      </c>
      <c r="O193" s="242">
        <f>G192</f>
        <v>0</v>
      </c>
      <c r="P193" s="242">
        <f>H192</f>
        <v>0</v>
      </c>
      <c r="R193" s="243">
        <v>118</v>
      </c>
      <c r="S193" s="243">
        <v>102</v>
      </c>
      <c r="T193" s="297" t="s">
        <v>468</v>
      </c>
      <c r="U193" s="246">
        <f>M193+M194</f>
        <v>6.4719999999999995</v>
      </c>
      <c r="V193" s="246">
        <f>N193+N194</f>
        <v>0</v>
      </c>
      <c r="W193" s="246">
        <f>O193+O194</f>
        <v>0</v>
      </c>
      <c r="X193" s="246">
        <f>P193+P194</f>
        <v>0</v>
      </c>
    </row>
    <row r="194" spans="2:24" ht="15.75" customHeight="1" outlineLevel="1" thickBot="1" x14ac:dyDescent="0.3">
      <c r="B194" s="2">
        <v>157</v>
      </c>
      <c r="C194" s="2">
        <v>125</v>
      </c>
      <c r="D194" s="354" t="s">
        <v>557</v>
      </c>
      <c r="E194" s="226">
        <v>6.032</v>
      </c>
      <c r="F194" s="225"/>
      <c r="G194" s="225"/>
      <c r="H194" s="225"/>
      <c r="J194" s="228">
        <v>157</v>
      </c>
      <c r="K194" s="228">
        <v>125</v>
      </c>
      <c r="L194" s="234" t="str">
        <f>D201</f>
        <v>Ратнівський районний суд Волинської області</v>
      </c>
      <c r="M194" s="248">
        <f>E201</f>
        <v>3.8039999999999998</v>
      </c>
      <c r="N194" s="271">
        <f>F201</f>
        <v>0</v>
      </c>
      <c r="O194" s="271">
        <f>G201</f>
        <v>0</v>
      </c>
      <c r="P194" s="271">
        <f>H201</f>
        <v>0</v>
      </c>
      <c r="R194" s="228"/>
      <c r="S194" s="228"/>
      <c r="T194" s="253"/>
      <c r="U194" s="251"/>
      <c r="V194" s="251"/>
      <c r="W194" s="251"/>
      <c r="X194" s="251"/>
    </row>
    <row r="195" spans="2:24" ht="15.75" customHeight="1" outlineLevel="1" thickTop="1" x14ac:dyDescent="0.25">
      <c r="B195" s="2">
        <v>158</v>
      </c>
      <c r="C195" s="2">
        <v>126</v>
      </c>
      <c r="D195" s="354" t="s">
        <v>559</v>
      </c>
      <c r="E195" s="226">
        <v>0.996</v>
      </c>
      <c r="F195" s="225"/>
      <c r="G195" s="225"/>
      <c r="H195" s="225"/>
      <c r="J195" s="243">
        <v>158</v>
      </c>
      <c r="K195" s="243">
        <v>126</v>
      </c>
      <c r="L195" s="244" t="str">
        <f>D193</f>
        <v>Ківерцівський районний суд Волинської області</v>
      </c>
      <c r="M195" s="241">
        <f>E193</f>
        <v>3.2</v>
      </c>
      <c r="N195" s="242">
        <f>F193</f>
        <v>0</v>
      </c>
      <c r="O195" s="242">
        <f>G193</f>
        <v>0</v>
      </c>
      <c r="P195" s="242">
        <f>H193</f>
        <v>0</v>
      </c>
      <c r="R195" s="243">
        <v>119</v>
      </c>
      <c r="S195" s="243">
        <v>103</v>
      </c>
      <c r="T195" s="244" t="s">
        <v>470</v>
      </c>
      <c r="U195" s="241">
        <f>M195+M196</f>
        <v>4.2080000000000002</v>
      </c>
      <c r="V195" s="241">
        <f>N195+N196</f>
        <v>0</v>
      </c>
      <c r="W195" s="241">
        <f>O195+O196</f>
        <v>0</v>
      </c>
      <c r="X195" s="241">
        <f>P195+P196</f>
        <v>0</v>
      </c>
    </row>
    <row r="196" spans="2:24" ht="30.75" customHeight="1" outlineLevel="1" thickBot="1" x14ac:dyDescent="0.3">
      <c r="B196" s="2">
        <v>159</v>
      </c>
      <c r="C196" s="2">
        <v>127</v>
      </c>
      <c r="D196" s="354" t="s">
        <v>561</v>
      </c>
      <c r="E196" s="226">
        <v>21.504000000000001</v>
      </c>
      <c r="F196" s="225"/>
      <c r="G196" s="225"/>
      <c r="H196" s="225"/>
      <c r="J196" s="228">
        <v>159</v>
      </c>
      <c r="K196" s="228">
        <v>127</v>
      </c>
      <c r="L196" s="270" t="str">
        <f>D202</f>
        <v>Рожищенський районний суд Волинської області</v>
      </c>
      <c r="M196" s="248">
        <f>E202</f>
        <v>1.008</v>
      </c>
      <c r="N196" s="271">
        <f>F202</f>
        <v>0</v>
      </c>
      <c r="O196" s="271">
        <f>G202</f>
        <v>0</v>
      </c>
      <c r="P196" s="271">
        <f>H202</f>
        <v>0</v>
      </c>
      <c r="R196" s="228"/>
      <c r="S196" s="228"/>
      <c r="T196" s="253"/>
      <c r="U196" s="251"/>
      <c r="V196" s="251"/>
      <c r="W196" s="251"/>
      <c r="X196" s="251"/>
    </row>
    <row r="197" spans="2:24" ht="30" customHeight="1" outlineLevel="1" thickTop="1" x14ac:dyDescent="0.25">
      <c r="B197" s="2">
        <v>160</v>
      </c>
      <c r="C197" s="2">
        <v>128</v>
      </c>
      <c r="D197" s="354" t="s">
        <v>562</v>
      </c>
      <c r="E197" s="226">
        <v>1.988</v>
      </c>
      <c r="F197" s="225"/>
      <c r="G197" s="225"/>
      <c r="H197" s="225"/>
      <c r="J197" s="243">
        <v>160</v>
      </c>
      <c r="K197" s="243">
        <v>128</v>
      </c>
      <c r="L197" s="244" t="str">
        <f>D194</f>
        <v>Ковельський міськрайонний суд Волинської області</v>
      </c>
      <c r="M197" s="241">
        <f>E194</f>
        <v>6.032</v>
      </c>
      <c r="N197" s="242">
        <f>F194</f>
        <v>0</v>
      </c>
      <c r="O197" s="242">
        <f>G194</f>
        <v>0</v>
      </c>
      <c r="P197" s="242">
        <f>H194</f>
        <v>0</v>
      </c>
      <c r="R197" s="243">
        <v>120</v>
      </c>
      <c r="S197" s="243">
        <v>104</v>
      </c>
      <c r="T197" s="244" t="s">
        <v>138</v>
      </c>
      <c r="U197" s="241">
        <f>M197+M198</f>
        <v>7.9320000000000004</v>
      </c>
      <c r="V197" s="241">
        <f>N197+N198</f>
        <v>0</v>
      </c>
      <c r="W197" s="241">
        <f>O197+O198</f>
        <v>0</v>
      </c>
      <c r="X197" s="241">
        <f>P197+P198</f>
        <v>0</v>
      </c>
    </row>
    <row r="198" spans="2:24" ht="30.75" customHeight="1" outlineLevel="1" thickBot="1" x14ac:dyDescent="0.3">
      <c r="B198" s="2">
        <v>161</v>
      </c>
      <c r="C198" s="2">
        <v>129</v>
      </c>
      <c r="D198" s="354" t="s">
        <v>563</v>
      </c>
      <c r="E198" s="226">
        <v>2.9119999999999999</v>
      </c>
      <c r="F198" s="225"/>
      <c r="G198" s="225"/>
      <c r="H198" s="225"/>
      <c r="J198" s="228">
        <v>161</v>
      </c>
      <c r="K198" s="228">
        <v>129</v>
      </c>
      <c r="L198" s="270" t="str">
        <f>D203</f>
        <v>Старовижівський районний суд Волинської області</v>
      </c>
      <c r="M198" s="248">
        <f>E203</f>
        <v>1.9</v>
      </c>
      <c r="N198" s="271">
        <f>F203</f>
        <v>0</v>
      </c>
      <c r="O198" s="271">
        <f>G203</f>
        <v>0</v>
      </c>
      <c r="P198" s="271">
        <f>H203</f>
        <v>0</v>
      </c>
      <c r="R198" s="228"/>
      <c r="S198" s="228"/>
      <c r="T198" s="253"/>
      <c r="U198" s="251"/>
      <c r="V198" s="251"/>
      <c r="W198" s="251"/>
      <c r="X198" s="251"/>
    </row>
    <row r="199" spans="2:24" ht="30" customHeight="1" outlineLevel="1" thickTop="1" x14ac:dyDescent="0.25">
      <c r="B199" s="2">
        <v>162</v>
      </c>
      <c r="C199" s="2">
        <v>130</v>
      </c>
      <c r="D199" s="354" t="s">
        <v>564</v>
      </c>
      <c r="E199" s="226">
        <v>3.008</v>
      </c>
      <c r="F199" s="225"/>
      <c r="G199" s="225"/>
      <c r="H199" s="225"/>
      <c r="J199" s="243">
        <v>162</v>
      </c>
      <c r="K199" s="243">
        <v>130</v>
      </c>
      <c r="L199" s="244" t="str">
        <f>D198</f>
        <v>Любомльський районний суд Волинської області</v>
      </c>
      <c r="M199" s="241">
        <f>E198</f>
        <v>2.9119999999999999</v>
      </c>
      <c r="N199" s="242">
        <f>F198</f>
        <v>0</v>
      </c>
      <c r="O199" s="242">
        <f>G198</f>
        <v>0</v>
      </c>
      <c r="P199" s="242">
        <f>H198</f>
        <v>0</v>
      </c>
      <c r="R199" s="243">
        <v>121</v>
      </c>
      <c r="S199" s="243">
        <v>105</v>
      </c>
      <c r="T199" s="244" t="s">
        <v>140</v>
      </c>
      <c r="U199" s="241">
        <f>M199+M200</f>
        <v>5.8759999999999994</v>
      </c>
      <c r="V199" s="241">
        <f>N199+N200</f>
        <v>0</v>
      </c>
      <c r="W199" s="241">
        <f>O199+O200</f>
        <v>0</v>
      </c>
      <c r="X199" s="241">
        <f>P199+P200</f>
        <v>0</v>
      </c>
    </row>
    <row r="200" spans="2:24" ht="15.75" customHeight="1" outlineLevel="1" thickBot="1" x14ac:dyDescent="0.3">
      <c r="B200" s="2">
        <v>163</v>
      </c>
      <c r="C200" s="2">
        <v>131</v>
      </c>
      <c r="D200" s="354" t="s">
        <v>565</v>
      </c>
      <c r="E200" s="226">
        <v>3.1160000000000001</v>
      </c>
      <c r="F200" s="225"/>
      <c r="G200" s="225"/>
      <c r="H200" s="225"/>
      <c r="J200" s="228">
        <v>163</v>
      </c>
      <c r="K200" s="228">
        <v>131</v>
      </c>
      <c r="L200" s="270" t="str">
        <f>D205</f>
        <v>Шацький районний суд Волинської області</v>
      </c>
      <c r="M200" s="248">
        <f>E205</f>
        <v>2.964</v>
      </c>
      <c r="N200" s="271">
        <f>F205</f>
        <v>0</v>
      </c>
      <c r="O200" s="271">
        <f>G205</f>
        <v>0</v>
      </c>
      <c r="P200" s="271">
        <f>H205</f>
        <v>0</v>
      </c>
      <c r="R200" s="228"/>
      <c r="S200" s="228"/>
      <c r="T200" s="253"/>
      <c r="U200" s="251"/>
      <c r="V200" s="251"/>
      <c r="W200" s="251"/>
      <c r="X200" s="251"/>
    </row>
    <row r="201" spans="2:24" ht="30" customHeight="1" outlineLevel="1" thickTop="1" x14ac:dyDescent="0.25">
      <c r="B201" s="2">
        <v>164</v>
      </c>
      <c r="C201" s="2">
        <v>132</v>
      </c>
      <c r="D201" s="354" t="s">
        <v>566</v>
      </c>
      <c r="E201" s="226">
        <v>3.8039999999999998</v>
      </c>
      <c r="F201" s="225"/>
      <c r="G201" s="225"/>
      <c r="H201" s="225"/>
      <c r="J201" s="243">
        <v>164</v>
      </c>
      <c r="K201" s="243">
        <v>132</v>
      </c>
      <c r="L201" s="244" t="str">
        <f>D197</f>
        <v>Любешівський районний суд Волинської області</v>
      </c>
      <c r="M201" s="241">
        <f>E197</f>
        <v>1.988</v>
      </c>
      <c r="N201" s="242">
        <f>F197</f>
        <v>0</v>
      </c>
      <c r="O201" s="242">
        <f>G197</f>
        <v>0</v>
      </c>
      <c r="P201" s="242">
        <f>H197</f>
        <v>0</v>
      </c>
      <c r="R201" s="243">
        <v>122</v>
      </c>
      <c r="S201" s="243">
        <v>106</v>
      </c>
      <c r="T201" s="244" t="s">
        <v>141</v>
      </c>
      <c r="U201" s="241">
        <f>M201+M202</f>
        <v>4.9960000000000004</v>
      </c>
      <c r="V201" s="241">
        <f>N201+N202</f>
        <v>0</v>
      </c>
      <c r="W201" s="241">
        <f>O201+O202</f>
        <v>0</v>
      </c>
      <c r="X201" s="241">
        <f>P201+P202</f>
        <v>0</v>
      </c>
    </row>
    <row r="202" spans="2:24" ht="15.75" customHeight="1" outlineLevel="1" thickBot="1" x14ac:dyDescent="0.3">
      <c r="B202" s="2">
        <v>165</v>
      </c>
      <c r="C202" s="2">
        <v>133</v>
      </c>
      <c r="D202" s="354" t="s">
        <v>567</v>
      </c>
      <c r="E202" s="226">
        <v>1.008</v>
      </c>
      <c r="F202" s="225"/>
      <c r="G202" s="225"/>
      <c r="H202" s="225"/>
      <c r="J202" s="228">
        <v>165</v>
      </c>
      <c r="K202" s="228">
        <v>133</v>
      </c>
      <c r="L202" s="270" t="str">
        <f>D199</f>
        <v>Маневицький районний суд Волинської області</v>
      </c>
      <c r="M202" s="248">
        <f>E199</f>
        <v>3.008</v>
      </c>
      <c r="N202" s="271">
        <f>F199</f>
        <v>0</v>
      </c>
      <c r="O202" s="271">
        <f>G199</f>
        <v>0</v>
      </c>
      <c r="P202" s="271">
        <f>H199</f>
        <v>0</v>
      </c>
      <c r="R202" s="228"/>
      <c r="S202" s="228"/>
      <c r="T202" s="253"/>
      <c r="U202" s="251"/>
      <c r="V202" s="251"/>
      <c r="W202" s="251"/>
      <c r="X202" s="251"/>
    </row>
    <row r="203" spans="2:24" ht="15" customHeight="1" outlineLevel="1" thickTop="1" x14ac:dyDescent="0.25">
      <c r="B203" s="2">
        <v>166</v>
      </c>
      <c r="C203" s="2">
        <v>134</v>
      </c>
      <c r="D203" s="354" t="s">
        <v>568</v>
      </c>
      <c r="E203" s="226">
        <v>1.9</v>
      </c>
      <c r="F203" s="225"/>
      <c r="G203" s="225"/>
      <c r="H203" s="225"/>
      <c r="J203" s="243">
        <v>166</v>
      </c>
      <c r="K203" s="243">
        <v>134</v>
      </c>
      <c r="L203" s="244" t="str">
        <f>D191</f>
        <v>Іваничівський районний суд Волинської області</v>
      </c>
      <c r="M203" s="241">
        <f>E191</f>
        <v>1.68</v>
      </c>
      <c r="N203" s="242">
        <f>F191</f>
        <v>0</v>
      </c>
      <c r="O203" s="242">
        <f>G191</f>
        <v>0</v>
      </c>
      <c r="P203" s="242">
        <f>H191</f>
        <v>0</v>
      </c>
      <c r="R203" s="243">
        <v>123</v>
      </c>
      <c r="S203" s="243">
        <v>107</v>
      </c>
      <c r="T203" s="326" t="s">
        <v>142</v>
      </c>
      <c r="U203" s="241">
        <f>M203+M204</f>
        <v>4.7960000000000003</v>
      </c>
      <c r="V203" s="241">
        <f>N203+N204</f>
        <v>0</v>
      </c>
      <c r="W203" s="241">
        <f>O203+O204</f>
        <v>0</v>
      </c>
      <c r="X203" s="241">
        <f>P203+P204</f>
        <v>0</v>
      </c>
    </row>
    <row r="204" spans="2:24" ht="30.75" customHeight="1" outlineLevel="1" thickBot="1" x14ac:dyDescent="0.3">
      <c r="B204" s="2">
        <v>167</v>
      </c>
      <c r="C204" s="2">
        <v>135</v>
      </c>
      <c r="D204" s="354" t="s">
        <v>569</v>
      </c>
      <c r="E204" s="226">
        <v>2.8239999999999998</v>
      </c>
      <c r="F204" s="225"/>
      <c r="G204" s="225"/>
      <c r="H204" s="225"/>
      <c r="J204" s="228">
        <v>167</v>
      </c>
      <c r="K204" s="228">
        <v>135</v>
      </c>
      <c r="L204" s="270" t="str">
        <f>D200</f>
        <v>Нововолинський міський суд Волинської області</v>
      </c>
      <c r="M204" s="248">
        <f>E200</f>
        <v>3.1160000000000001</v>
      </c>
      <c r="N204" s="271">
        <f>F200</f>
        <v>0</v>
      </c>
      <c r="O204" s="271">
        <f>G200</f>
        <v>0</v>
      </c>
      <c r="P204" s="271">
        <f>H200</f>
        <v>0</v>
      </c>
      <c r="R204" s="228"/>
      <c r="S204" s="228"/>
      <c r="T204" s="253"/>
      <c r="U204" s="251"/>
      <c r="V204" s="251"/>
      <c r="W204" s="251"/>
      <c r="X204" s="251"/>
    </row>
    <row r="205" spans="2:24" ht="15.75" customHeight="1" outlineLevel="1" thickTop="1" thickBot="1" x14ac:dyDescent="0.3">
      <c r="B205" s="337">
        <v>168</v>
      </c>
      <c r="C205" s="337">
        <v>136</v>
      </c>
      <c r="D205" s="355" t="s">
        <v>571</v>
      </c>
      <c r="E205" s="288">
        <v>2.964</v>
      </c>
      <c r="F205" s="287"/>
      <c r="G205" s="287"/>
      <c r="H205" s="287"/>
      <c r="J205" s="356">
        <v>168</v>
      </c>
      <c r="K205" s="356">
        <v>136</v>
      </c>
      <c r="L205" s="357" t="str">
        <f>D196</f>
        <v>Луцький міськрайонний суд Волинської області</v>
      </c>
      <c r="M205" s="358">
        <f>E196</f>
        <v>21.504000000000001</v>
      </c>
      <c r="N205" s="359">
        <f>F196</f>
        <v>0</v>
      </c>
      <c r="O205" s="359">
        <f>G196</f>
        <v>0</v>
      </c>
      <c r="P205" s="359">
        <f>H196</f>
        <v>0</v>
      </c>
      <c r="R205" s="356">
        <v>124</v>
      </c>
      <c r="S205" s="356">
        <v>108</v>
      </c>
      <c r="T205" s="357" t="s">
        <v>139</v>
      </c>
      <c r="U205" s="358">
        <f>M205</f>
        <v>21.504000000000001</v>
      </c>
      <c r="V205" s="358">
        <f>N205</f>
        <v>0</v>
      </c>
      <c r="W205" s="358">
        <f>O205</f>
        <v>0</v>
      </c>
      <c r="X205" s="358">
        <f>P205</f>
        <v>0</v>
      </c>
    </row>
    <row r="206" spans="2:24" ht="30.75" customHeight="1" outlineLevel="1" thickTop="1" x14ac:dyDescent="0.25">
      <c r="B206" s="243">
        <v>169</v>
      </c>
      <c r="C206" s="243">
        <v>137</v>
      </c>
      <c r="D206" s="360" t="s">
        <v>573</v>
      </c>
      <c r="E206" s="291">
        <v>8.2680000000000007</v>
      </c>
      <c r="F206" s="242"/>
      <c r="G206" s="242"/>
      <c r="H206" s="242"/>
      <c r="J206" s="243">
        <v>169</v>
      </c>
      <c r="K206" s="243">
        <v>137</v>
      </c>
      <c r="L206" s="244" t="str">
        <f>D210</f>
        <v>Васильківський районний суд Дніпропетровської області</v>
      </c>
      <c r="M206" s="361">
        <f>E210</f>
        <v>2.7120000000000002</v>
      </c>
      <c r="N206" s="242">
        <f>F210</f>
        <v>0</v>
      </c>
      <c r="O206" s="242">
        <f>G210</f>
        <v>0</v>
      </c>
      <c r="P206" s="242">
        <f>H210</f>
        <v>0</v>
      </c>
      <c r="R206" s="243">
        <v>125</v>
      </c>
      <c r="S206" s="243">
        <v>109</v>
      </c>
      <c r="T206" s="244" t="s">
        <v>185</v>
      </c>
      <c r="U206" s="241">
        <f>M206+M207</f>
        <v>6.1680000000000001</v>
      </c>
      <c r="V206" s="241">
        <f>N206+N207</f>
        <v>0</v>
      </c>
      <c r="W206" s="241">
        <f>O206+O207</f>
        <v>0</v>
      </c>
      <c r="X206" s="241">
        <f>P206+P207</f>
        <v>0</v>
      </c>
    </row>
    <row r="207" spans="2:24" ht="30.75" customHeight="1" outlineLevel="1" thickBot="1" x14ac:dyDescent="0.3">
      <c r="B207" s="2">
        <v>170</v>
      </c>
      <c r="C207" s="2">
        <v>138</v>
      </c>
      <c r="D207" s="354" t="s">
        <v>575</v>
      </c>
      <c r="E207" s="226">
        <v>3.6160000000000001</v>
      </c>
      <c r="F207" s="225"/>
      <c r="G207" s="225"/>
      <c r="H207" s="225"/>
      <c r="J207" s="228">
        <v>170</v>
      </c>
      <c r="K207" s="228">
        <v>138</v>
      </c>
      <c r="L207" s="270" t="str">
        <f>D239</f>
        <v>Покровський районний суд Дніпропетровської області</v>
      </c>
      <c r="M207" s="248">
        <f>E239</f>
        <v>3.456</v>
      </c>
      <c r="N207" s="271">
        <f>F239</f>
        <v>0</v>
      </c>
      <c r="O207" s="271">
        <f>G239</f>
        <v>0</v>
      </c>
      <c r="P207" s="271">
        <f>H239</f>
        <v>0</v>
      </c>
      <c r="R207" s="228"/>
      <c r="S207" s="228"/>
      <c r="T207" s="253"/>
      <c r="U207" s="251"/>
      <c r="V207" s="251"/>
      <c r="W207" s="251"/>
      <c r="X207" s="251"/>
    </row>
    <row r="208" spans="2:24" ht="30" customHeight="1" outlineLevel="1" thickTop="1" x14ac:dyDescent="0.25">
      <c r="B208" s="2">
        <v>171</v>
      </c>
      <c r="C208" s="2">
        <v>139</v>
      </c>
      <c r="D208" s="354" t="s">
        <v>576</v>
      </c>
      <c r="E208" s="226">
        <v>10.852</v>
      </c>
      <c r="F208" s="225"/>
      <c r="G208" s="225"/>
      <c r="H208" s="225"/>
      <c r="J208" s="243">
        <v>171</v>
      </c>
      <c r="K208" s="243">
        <v>139</v>
      </c>
      <c r="L208" s="244" t="str">
        <f>D212</f>
        <v>Вільногірський міський суд Дніпропетровської області</v>
      </c>
      <c r="M208" s="241">
        <f>E212</f>
        <v>3.456</v>
      </c>
      <c r="N208" s="242">
        <f>F212</f>
        <v>0</v>
      </c>
      <c r="O208" s="242">
        <f>G212</f>
        <v>0</v>
      </c>
      <c r="P208" s="242">
        <f>H212</f>
        <v>0</v>
      </c>
      <c r="R208" s="243">
        <v>126</v>
      </c>
      <c r="S208" s="243">
        <v>110</v>
      </c>
      <c r="T208" s="244" t="s">
        <v>143</v>
      </c>
      <c r="U208" s="241">
        <f>M208+M209+M210</f>
        <v>10.012</v>
      </c>
      <c r="V208" s="241">
        <f>N208+N209+N210</f>
        <v>0</v>
      </c>
      <c r="W208" s="241">
        <f>O208+O209+O210</f>
        <v>0</v>
      </c>
      <c r="X208" s="241">
        <f>P208+P209+P210</f>
        <v>0</v>
      </c>
    </row>
    <row r="209" spans="2:24" ht="30" customHeight="1" outlineLevel="1" x14ac:dyDescent="0.25">
      <c r="B209" s="2">
        <v>172</v>
      </c>
      <c r="C209" s="2">
        <v>140</v>
      </c>
      <c r="D209" s="354" t="s">
        <v>578</v>
      </c>
      <c r="E209" s="226">
        <v>7.1040000000000001</v>
      </c>
      <c r="F209" s="225"/>
      <c r="G209" s="225"/>
      <c r="H209" s="225"/>
      <c r="J209" s="2">
        <v>172</v>
      </c>
      <c r="K209" s="2">
        <v>140</v>
      </c>
      <c r="L209" s="236" t="str">
        <f>D211</f>
        <v>Верхньодніпровський районний суд Дніпропетровської області</v>
      </c>
      <c r="M209" s="227">
        <f>E211</f>
        <v>3.9119999999999999</v>
      </c>
      <c r="N209" s="225">
        <f>F211</f>
        <v>0</v>
      </c>
      <c r="O209" s="225">
        <f>G211</f>
        <v>0</v>
      </c>
      <c r="P209" s="225">
        <f>H211</f>
        <v>0</v>
      </c>
      <c r="R209" s="2"/>
      <c r="S209" s="2"/>
      <c r="T209" s="348"/>
      <c r="U209" s="158"/>
      <c r="V209" s="158"/>
      <c r="W209" s="158"/>
      <c r="X209" s="158"/>
    </row>
    <row r="210" spans="2:24" ht="30.75" customHeight="1" outlineLevel="1" thickBot="1" x14ac:dyDescent="0.3">
      <c r="B210" s="2">
        <v>173</v>
      </c>
      <c r="C210" s="2">
        <v>141</v>
      </c>
      <c r="D210" s="354" t="s">
        <v>580</v>
      </c>
      <c r="E210" s="226">
        <v>2.7120000000000002</v>
      </c>
      <c r="F210" s="225"/>
      <c r="G210" s="225"/>
      <c r="H210" s="225"/>
      <c r="J210" s="228">
        <v>173</v>
      </c>
      <c r="K210" s="228">
        <v>141</v>
      </c>
      <c r="L210" s="270" t="str">
        <f>D226</f>
        <v>Криничанський районний суд Дніпропетровської області</v>
      </c>
      <c r="M210" s="248">
        <f>E226</f>
        <v>2.6440000000000001</v>
      </c>
      <c r="N210" s="271">
        <f>F226</f>
        <v>0</v>
      </c>
      <c r="O210" s="271">
        <f>G226</f>
        <v>0</v>
      </c>
      <c r="P210" s="271">
        <f>H226</f>
        <v>0</v>
      </c>
      <c r="R210" s="228"/>
      <c r="S210" s="228"/>
      <c r="T210" s="253"/>
      <c r="U210" s="251"/>
      <c r="V210" s="251"/>
      <c r="W210" s="251"/>
      <c r="X210" s="251"/>
    </row>
    <row r="211" spans="2:24" ht="30" customHeight="1" outlineLevel="1" thickTop="1" x14ac:dyDescent="0.25">
      <c r="B211" s="2">
        <v>174</v>
      </c>
      <c r="C211" s="2">
        <v>142</v>
      </c>
      <c r="D211" s="354" t="s">
        <v>582</v>
      </c>
      <c r="E211" s="226">
        <v>3.9119999999999999</v>
      </c>
      <c r="F211" s="225"/>
      <c r="G211" s="225"/>
      <c r="H211" s="225"/>
      <c r="J211" s="243">
        <v>174</v>
      </c>
      <c r="K211" s="243">
        <v>142</v>
      </c>
      <c r="L211" s="244" t="str">
        <f>D229</f>
        <v>Марганецький міський суд Дніпропетровської області</v>
      </c>
      <c r="M211" s="241">
        <f>E229</f>
        <v>5.1280000000000001</v>
      </c>
      <c r="N211" s="242">
        <f>F229</f>
        <v>0</v>
      </c>
      <c r="O211" s="242">
        <f>G229</f>
        <v>0</v>
      </c>
      <c r="P211" s="242">
        <f>H229</f>
        <v>0</v>
      </c>
      <c r="R211" s="243">
        <v>127</v>
      </c>
      <c r="S211" s="243">
        <v>111</v>
      </c>
      <c r="T211" s="326" t="s">
        <v>144</v>
      </c>
      <c r="U211" s="241">
        <f>M211+M212+M213+M214</f>
        <v>22.007999999999999</v>
      </c>
      <c r="V211" s="241">
        <f>N211+N212+N213+N214</f>
        <v>0</v>
      </c>
      <c r="W211" s="241">
        <f>O211+O212+O213+O214</f>
        <v>0</v>
      </c>
      <c r="X211" s="241">
        <f>P211+P212+P213+P214</f>
        <v>0</v>
      </c>
    </row>
    <row r="212" spans="2:24" ht="30" customHeight="1" outlineLevel="1" x14ac:dyDescent="0.25">
      <c r="B212" s="2">
        <v>175</v>
      </c>
      <c r="C212" s="2">
        <v>143</v>
      </c>
      <c r="D212" s="354" t="s">
        <v>583</v>
      </c>
      <c r="E212" s="226">
        <v>3.456</v>
      </c>
      <c r="F212" s="225"/>
      <c r="G212" s="225"/>
      <c r="H212" s="225"/>
      <c r="J212" s="2">
        <v>175</v>
      </c>
      <c r="K212" s="2">
        <v>143</v>
      </c>
      <c r="L212" s="236" t="str">
        <f>D231</f>
        <v>Нікопольський міськрайонний суд Дніпропетровської області</v>
      </c>
      <c r="M212" s="227">
        <f>E231</f>
        <v>7.9240000000000004</v>
      </c>
      <c r="N212" s="225">
        <f>F231</f>
        <v>0</v>
      </c>
      <c r="O212" s="225">
        <f>G231</f>
        <v>0</v>
      </c>
      <c r="P212" s="225">
        <f>H231</f>
        <v>0</v>
      </c>
      <c r="R212" s="2"/>
      <c r="S212" s="2"/>
      <c r="T212" s="304"/>
      <c r="U212" s="158"/>
      <c r="V212" s="158"/>
      <c r="W212" s="158"/>
      <c r="X212" s="158"/>
    </row>
    <row r="213" spans="2:24" ht="30" customHeight="1" outlineLevel="1" x14ac:dyDescent="0.25">
      <c r="B213" s="2">
        <v>176</v>
      </c>
      <c r="C213" s="2">
        <v>144</v>
      </c>
      <c r="D213" s="354" t="s">
        <v>585</v>
      </c>
      <c r="E213" s="226">
        <v>8.2840000000000007</v>
      </c>
      <c r="F213" s="225"/>
      <c r="G213" s="225"/>
      <c r="H213" s="225"/>
      <c r="J213" s="2">
        <v>176</v>
      </c>
      <c r="K213" s="2">
        <v>144</v>
      </c>
      <c r="L213" s="236" t="str">
        <f>D233</f>
        <v>Орджонікідзевський міський суд Дніпропетровської області</v>
      </c>
      <c r="M213" s="227">
        <f>E233</f>
        <v>6.3719999999999999</v>
      </c>
      <c r="N213" s="225">
        <f>F233</f>
        <v>0</v>
      </c>
      <c r="O213" s="225">
        <f>G233</f>
        <v>0</v>
      </c>
      <c r="P213" s="225">
        <f>H233</f>
        <v>0</v>
      </c>
      <c r="R213" s="2"/>
      <c r="S213" s="2"/>
      <c r="T213" s="304"/>
      <c r="U213" s="158"/>
      <c r="V213" s="158"/>
      <c r="W213" s="158"/>
      <c r="X213" s="158"/>
    </row>
    <row r="214" spans="2:24" ht="30.75" customHeight="1" outlineLevel="1" thickBot="1" x14ac:dyDescent="0.3">
      <c r="B214" s="2">
        <v>177</v>
      </c>
      <c r="C214" s="2">
        <v>145</v>
      </c>
      <c r="D214" s="354" t="s">
        <v>587</v>
      </c>
      <c r="E214" s="226">
        <v>8.0079999999999991</v>
      </c>
      <c r="F214" s="225"/>
      <c r="G214" s="225"/>
      <c r="H214" s="225"/>
      <c r="J214" s="228">
        <v>177</v>
      </c>
      <c r="K214" s="228">
        <v>145</v>
      </c>
      <c r="L214" s="270" t="str">
        <f>D247</f>
        <v>Томаківський районний суд Дніпропетровської області</v>
      </c>
      <c r="M214" s="248">
        <f>E247</f>
        <v>2.5840000000000001</v>
      </c>
      <c r="N214" s="271">
        <f>F247</f>
        <v>0</v>
      </c>
      <c r="O214" s="271">
        <f>G247</f>
        <v>0</v>
      </c>
      <c r="P214" s="271">
        <f>H247</f>
        <v>0</v>
      </c>
      <c r="R214" s="228"/>
      <c r="S214" s="228"/>
      <c r="T214" s="347"/>
      <c r="U214" s="251"/>
      <c r="V214" s="251"/>
      <c r="W214" s="251"/>
      <c r="X214" s="251"/>
    </row>
    <row r="215" spans="2:24" ht="30.75" customHeight="1" outlineLevel="1" thickTop="1" x14ac:dyDescent="0.25">
      <c r="B215" s="2">
        <v>178</v>
      </c>
      <c r="C215" s="2">
        <v>146</v>
      </c>
      <c r="D215" s="354" t="s">
        <v>589</v>
      </c>
      <c r="E215" s="226">
        <v>5.9240000000000004</v>
      </c>
      <c r="F215" s="225"/>
      <c r="G215" s="225"/>
      <c r="H215" s="225"/>
      <c r="J215" s="243">
        <v>178</v>
      </c>
      <c r="K215" s="243">
        <v>146</v>
      </c>
      <c r="L215" s="244" t="str">
        <f>D235</f>
        <v>Павлоградський міськрайонний суд Дніпропетровської області</v>
      </c>
      <c r="M215" s="241">
        <f>E235</f>
        <v>11.536</v>
      </c>
      <c r="N215" s="242">
        <f>F235</f>
        <v>0</v>
      </c>
      <c r="O215" s="242">
        <f>G235</f>
        <v>0</v>
      </c>
      <c r="P215" s="242">
        <f>H235</f>
        <v>0</v>
      </c>
      <c r="R215" s="243">
        <v>128</v>
      </c>
      <c r="S215" s="243">
        <v>112</v>
      </c>
      <c r="T215" s="326" t="s">
        <v>484</v>
      </c>
      <c r="U215" s="241">
        <f>M215+M216+M217</f>
        <v>19.560000000000002</v>
      </c>
      <c r="V215" s="241">
        <f>N215+N216+N217</f>
        <v>0</v>
      </c>
      <c r="W215" s="241">
        <f>O215+O216+O217</f>
        <v>0</v>
      </c>
      <c r="X215" s="241">
        <f>P215+P216+P217</f>
        <v>0</v>
      </c>
    </row>
    <row r="216" spans="2:24" ht="30" customHeight="1" outlineLevel="1" x14ac:dyDescent="0.25">
      <c r="B216" s="2">
        <v>179</v>
      </c>
      <c r="C216" s="2">
        <v>147</v>
      </c>
      <c r="D216" s="354" t="s">
        <v>591</v>
      </c>
      <c r="E216" s="226">
        <v>4.532</v>
      </c>
      <c r="F216" s="225"/>
      <c r="G216" s="225"/>
      <c r="H216" s="225"/>
      <c r="J216" s="2">
        <v>179</v>
      </c>
      <c r="K216" s="2">
        <v>147</v>
      </c>
      <c r="L216" s="244" t="str">
        <f>D245</f>
        <v>Тернівський міський суд Дніпропетровської області</v>
      </c>
      <c r="M216" s="227">
        <f>E245</f>
        <v>3.008</v>
      </c>
      <c r="N216" s="225">
        <f>F245</f>
        <v>0</v>
      </c>
      <c r="O216" s="225">
        <f>G245</f>
        <v>0</v>
      </c>
      <c r="P216" s="225">
        <f>H245</f>
        <v>0</v>
      </c>
      <c r="R216" s="2"/>
      <c r="S216" s="2"/>
      <c r="T216" s="348"/>
      <c r="U216" s="158"/>
      <c r="V216" s="158"/>
      <c r="W216" s="158"/>
      <c r="X216" s="158"/>
    </row>
    <row r="217" spans="2:24" ht="30.75" customHeight="1" outlineLevel="1" thickBot="1" x14ac:dyDescent="0.3">
      <c r="B217" s="2">
        <v>180</v>
      </c>
      <c r="C217" s="2">
        <v>148</v>
      </c>
      <c r="D217" s="354" t="s">
        <v>592</v>
      </c>
      <c r="E217" s="226">
        <v>12.08</v>
      </c>
      <c r="F217" s="225"/>
      <c r="G217" s="225"/>
      <c r="H217" s="225"/>
      <c r="J217" s="228">
        <v>180</v>
      </c>
      <c r="K217" s="228">
        <v>148</v>
      </c>
      <c r="L217" s="234" t="str">
        <f>D251</f>
        <v>Юр’ївський районний суд Дніпропетровської області</v>
      </c>
      <c r="M217" s="248">
        <f>E251</f>
        <v>5.016</v>
      </c>
      <c r="N217" s="271">
        <f>F251</f>
        <v>0</v>
      </c>
      <c r="O217" s="271">
        <f>G251</f>
        <v>0</v>
      </c>
      <c r="P217" s="271">
        <f>H251</f>
        <v>0</v>
      </c>
      <c r="R217" s="228"/>
      <c r="S217" s="228"/>
      <c r="T217" s="253"/>
      <c r="U217" s="251"/>
      <c r="V217" s="251"/>
      <c r="W217" s="251"/>
      <c r="X217" s="251"/>
    </row>
    <row r="218" spans="2:24" ht="30" customHeight="1" outlineLevel="1" thickTop="1" x14ac:dyDescent="0.25">
      <c r="B218" s="2">
        <v>181</v>
      </c>
      <c r="C218" s="2">
        <v>149</v>
      </c>
      <c r="D218" s="354" t="s">
        <v>593</v>
      </c>
      <c r="E218" s="226">
        <v>8.0280000000000005</v>
      </c>
      <c r="F218" s="225"/>
      <c r="G218" s="225"/>
      <c r="H218" s="225"/>
      <c r="J218" s="243">
        <v>181</v>
      </c>
      <c r="K218" s="243">
        <v>149</v>
      </c>
      <c r="L218" s="244" t="str">
        <f>D228</f>
        <v>Магдалинівський районний суд Дніпропетровської області</v>
      </c>
      <c r="M218" s="241">
        <f>E228</f>
        <v>2.8959999999999999</v>
      </c>
      <c r="N218" s="242">
        <f>F228</f>
        <v>0</v>
      </c>
      <c r="O218" s="242">
        <f>G228</f>
        <v>0</v>
      </c>
      <c r="P218" s="242">
        <f>H228</f>
        <v>0</v>
      </c>
      <c r="R218" s="243">
        <v>129</v>
      </c>
      <c r="S218" s="243">
        <v>113</v>
      </c>
      <c r="T218" s="244" t="s">
        <v>486</v>
      </c>
      <c r="U218" s="241">
        <f>M218+M219+M220</f>
        <v>9.2479999999999993</v>
      </c>
      <c r="V218" s="241">
        <f>N218+N219+N220</f>
        <v>0</v>
      </c>
      <c r="W218" s="241">
        <f>O218+O219+O220</f>
        <v>0</v>
      </c>
      <c r="X218" s="241">
        <f>P218+P219+P220</f>
        <v>0</v>
      </c>
    </row>
    <row r="219" spans="2:24" ht="30" customHeight="1" outlineLevel="1" x14ac:dyDescent="0.25">
      <c r="B219" s="2">
        <v>182</v>
      </c>
      <c r="C219" s="2">
        <v>150</v>
      </c>
      <c r="D219" s="354" t="s">
        <v>594</v>
      </c>
      <c r="E219" s="226">
        <v>6.2960000000000003</v>
      </c>
      <c r="F219" s="225"/>
      <c r="G219" s="225"/>
      <c r="H219" s="225"/>
      <c r="J219" s="2">
        <v>182</v>
      </c>
      <c r="K219" s="2">
        <v>150</v>
      </c>
      <c r="L219" s="236" t="str">
        <f>D237</f>
        <v>Петриківський районний суд Дніпропетровської області</v>
      </c>
      <c r="M219" s="227">
        <f>E237</f>
        <v>4.476</v>
      </c>
      <c r="N219" s="225">
        <f>F237</f>
        <v>0</v>
      </c>
      <c r="O219" s="225">
        <f>G237</f>
        <v>0</v>
      </c>
      <c r="P219" s="225">
        <f>H237</f>
        <v>0</v>
      </c>
      <c r="R219" s="2"/>
      <c r="S219" s="2"/>
      <c r="T219" s="348"/>
      <c r="U219" s="158"/>
      <c r="V219" s="158"/>
      <c r="W219" s="158"/>
      <c r="X219" s="158"/>
    </row>
    <row r="220" spans="2:24" ht="30.75" customHeight="1" outlineLevel="1" thickBot="1" x14ac:dyDescent="0.3">
      <c r="B220" s="2">
        <v>183</v>
      </c>
      <c r="C220" s="2">
        <v>151</v>
      </c>
      <c r="D220" s="354" t="s">
        <v>595</v>
      </c>
      <c r="E220" s="226">
        <v>6.1680000000000001</v>
      </c>
      <c r="F220" s="225"/>
      <c r="G220" s="225"/>
      <c r="H220" s="225"/>
      <c r="J220" s="228">
        <v>183</v>
      </c>
      <c r="K220" s="228">
        <v>151</v>
      </c>
      <c r="L220" s="270" t="str">
        <f>D248</f>
        <v>Царичанський районний суд Дніпропетровської області</v>
      </c>
      <c r="M220" s="248">
        <f>E248</f>
        <v>1.8759999999999999</v>
      </c>
      <c r="N220" s="271">
        <f>F248</f>
        <v>0</v>
      </c>
      <c r="O220" s="271">
        <f>G248</f>
        <v>0</v>
      </c>
      <c r="P220" s="271">
        <f>H248</f>
        <v>0</v>
      </c>
      <c r="R220" s="228"/>
      <c r="S220" s="228"/>
      <c r="T220" s="253"/>
      <c r="U220" s="251"/>
      <c r="V220" s="251"/>
      <c r="W220" s="251"/>
      <c r="X220" s="251"/>
    </row>
    <row r="221" spans="2:24" ht="30" customHeight="1" outlineLevel="1" thickTop="1" x14ac:dyDescent="0.25">
      <c r="B221" s="2">
        <v>184</v>
      </c>
      <c r="C221" s="2">
        <v>152</v>
      </c>
      <c r="D221" s="354" t="s">
        <v>596</v>
      </c>
      <c r="E221" s="226">
        <v>6.28</v>
      </c>
      <c r="F221" s="225"/>
      <c r="G221" s="225"/>
      <c r="H221" s="225"/>
      <c r="J221" s="243">
        <v>184</v>
      </c>
      <c r="K221" s="243">
        <v>152</v>
      </c>
      <c r="L221" s="244" t="str">
        <f>D230</f>
        <v>Межівський районний суд Дніпропетровської області</v>
      </c>
      <c r="M221" s="241">
        <f>E230</f>
        <v>3.62</v>
      </c>
      <c r="N221" s="242">
        <f>F230</f>
        <v>0</v>
      </c>
      <c r="O221" s="242">
        <f>G230</f>
        <v>0</v>
      </c>
      <c r="P221" s="242">
        <f>H230</f>
        <v>0</v>
      </c>
      <c r="R221" s="243">
        <v>130</v>
      </c>
      <c r="S221" s="243">
        <v>114</v>
      </c>
      <c r="T221" s="244" t="s">
        <v>145</v>
      </c>
      <c r="U221" s="241">
        <f>M221+M222+M223</f>
        <v>11.548</v>
      </c>
      <c r="V221" s="241">
        <f>N221+N222+N223</f>
        <v>0</v>
      </c>
      <c r="W221" s="241">
        <f>O221+O222+O223</f>
        <v>0</v>
      </c>
      <c r="X221" s="241">
        <f>P221+P222+P223</f>
        <v>0</v>
      </c>
    </row>
    <row r="222" spans="2:24" ht="30" customHeight="1" outlineLevel="1" x14ac:dyDescent="0.25">
      <c r="B222" s="2">
        <v>185</v>
      </c>
      <c r="C222" s="2">
        <v>153</v>
      </c>
      <c r="D222" s="354" t="s">
        <v>597</v>
      </c>
      <c r="E222" s="226">
        <v>9.0839999999999996</v>
      </c>
      <c r="F222" s="225"/>
      <c r="G222" s="225"/>
      <c r="H222" s="225"/>
      <c r="J222" s="2">
        <v>185</v>
      </c>
      <c r="K222" s="2">
        <v>153</v>
      </c>
      <c r="L222" s="236" t="str">
        <f>D238</f>
        <v>Петропавлівський районний суд Дніпропетровської області</v>
      </c>
      <c r="M222" s="227">
        <f>E238</f>
        <v>4.34</v>
      </c>
      <c r="N222" s="225">
        <f>F238</f>
        <v>0</v>
      </c>
      <c r="O222" s="225">
        <f>G238</f>
        <v>0</v>
      </c>
      <c r="P222" s="225">
        <f>H238</f>
        <v>0</v>
      </c>
      <c r="R222" s="2"/>
      <c r="S222" s="2"/>
      <c r="T222" s="348"/>
      <c r="U222" s="158"/>
      <c r="V222" s="158"/>
      <c r="W222" s="158"/>
      <c r="X222" s="158"/>
    </row>
    <row r="223" spans="2:24" ht="30.75" customHeight="1" outlineLevel="1" thickBot="1" x14ac:dyDescent="0.3">
      <c r="B223" s="2">
        <v>186</v>
      </c>
      <c r="C223" s="2">
        <v>154</v>
      </c>
      <c r="D223" s="354" t="s">
        <v>598</v>
      </c>
      <c r="E223" s="226">
        <v>5.8879999999999999</v>
      </c>
      <c r="F223" s="225"/>
      <c r="G223" s="225"/>
      <c r="H223" s="225"/>
      <c r="J223" s="228">
        <v>186</v>
      </c>
      <c r="K223" s="228">
        <v>154</v>
      </c>
      <c r="L223" s="270" t="str">
        <f>D236</f>
        <v>Першотравенський міський суд Дніпропетровської області</v>
      </c>
      <c r="M223" s="248">
        <f>E236</f>
        <v>3.5880000000000001</v>
      </c>
      <c r="N223" s="271">
        <f>F236</f>
        <v>0</v>
      </c>
      <c r="O223" s="271">
        <f>G236</f>
        <v>0</v>
      </c>
      <c r="P223" s="271">
        <f>H236</f>
        <v>0</v>
      </c>
      <c r="R223" s="228"/>
      <c r="S223" s="228"/>
      <c r="T223" s="253"/>
      <c r="U223" s="251"/>
      <c r="V223" s="251"/>
      <c r="W223" s="251"/>
      <c r="X223" s="251"/>
    </row>
    <row r="224" spans="2:24" ht="30.75" customHeight="1" outlineLevel="1" thickTop="1" x14ac:dyDescent="0.25">
      <c r="B224" s="2">
        <v>187</v>
      </c>
      <c r="C224" s="2">
        <v>155</v>
      </c>
      <c r="D224" s="354" t="s">
        <v>599</v>
      </c>
      <c r="E224" s="226">
        <v>10.715999999999999</v>
      </c>
      <c r="F224" s="225"/>
      <c r="G224" s="225"/>
      <c r="H224" s="225"/>
      <c r="J224" s="243">
        <v>187</v>
      </c>
      <c r="K224" s="243">
        <v>155</v>
      </c>
      <c r="L224" s="244" t="str">
        <f>D219</f>
        <v>Жовтоводський міський суд Дніпропетровської області</v>
      </c>
      <c r="M224" s="241">
        <f>E219</f>
        <v>6.2960000000000003</v>
      </c>
      <c r="N224" s="242">
        <f>F219</f>
        <v>0</v>
      </c>
      <c r="O224" s="242">
        <f>G219</f>
        <v>0</v>
      </c>
      <c r="P224" s="242">
        <f>H219</f>
        <v>0</v>
      </c>
      <c r="R224" s="243">
        <v>131</v>
      </c>
      <c r="S224" s="243">
        <v>115</v>
      </c>
      <c r="T224" s="244" t="s">
        <v>489</v>
      </c>
      <c r="U224" s="241">
        <f>M224+M225</f>
        <v>9.048</v>
      </c>
      <c r="V224" s="241">
        <f>N224+N225</f>
        <v>0</v>
      </c>
      <c r="W224" s="241">
        <f>O224+O225</f>
        <v>0</v>
      </c>
      <c r="X224" s="241">
        <f>P224+P225</f>
        <v>0</v>
      </c>
    </row>
    <row r="225" spans="2:24" ht="30.75" customHeight="1" outlineLevel="1" thickBot="1" x14ac:dyDescent="0.3">
      <c r="B225" s="2">
        <v>188</v>
      </c>
      <c r="C225" s="2">
        <v>156</v>
      </c>
      <c r="D225" s="354" t="s">
        <v>600</v>
      </c>
      <c r="E225" s="226">
        <v>3.62</v>
      </c>
      <c r="F225" s="225"/>
      <c r="G225" s="225"/>
      <c r="H225" s="225"/>
      <c r="J225" s="228">
        <v>188</v>
      </c>
      <c r="K225" s="228">
        <v>156</v>
      </c>
      <c r="L225" s="270" t="str">
        <f>D234</f>
        <v>П’ятихатський районний суд Дніпропетровської області</v>
      </c>
      <c r="M225" s="248">
        <f>E234</f>
        <v>2.7519999999999998</v>
      </c>
      <c r="N225" s="271">
        <f>F234</f>
        <v>0</v>
      </c>
      <c r="O225" s="271">
        <f>G234</f>
        <v>0</v>
      </c>
      <c r="P225" s="271">
        <f>H234</f>
        <v>0</v>
      </c>
      <c r="R225" s="228"/>
      <c r="S225" s="228"/>
      <c r="T225" s="253"/>
      <c r="U225" s="251"/>
      <c r="V225" s="251"/>
      <c r="W225" s="251"/>
      <c r="X225" s="251"/>
    </row>
    <row r="226" spans="2:24" ht="31.5" customHeight="1" outlineLevel="1" thickTop="1" thickBot="1" x14ac:dyDescent="0.3">
      <c r="B226" s="2">
        <v>189</v>
      </c>
      <c r="C226" s="2">
        <v>157</v>
      </c>
      <c r="D226" s="354" t="s">
        <v>601</v>
      </c>
      <c r="E226" s="226">
        <v>2.6440000000000001</v>
      </c>
      <c r="F226" s="225"/>
      <c r="G226" s="225"/>
      <c r="H226" s="225"/>
      <c r="J226" s="281">
        <v>189</v>
      </c>
      <c r="K226" s="281">
        <v>157</v>
      </c>
      <c r="L226" s="238" t="str">
        <f>D232</f>
        <v>Новомосковський міськрайонний суд Дніпропетровської області</v>
      </c>
      <c r="M226" s="231">
        <f>E232</f>
        <v>12.768000000000001</v>
      </c>
      <c r="N226" s="232">
        <f>F232</f>
        <v>0</v>
      </c>
      <c r="O226" s="232">
        <f>G232</f>
        <v>0</v>
      </c>
      <c r="P226" s="232">
        <f>H232</f>
        <v>0</v>
      </c>
      <c r="R226" s="281">
        <v>132</v>
      </c>
      <c r="S226" s="281">
        <v>116</v>
      </c>
      <c r="T226" s="238" t="s">
        <v>492</v>
      </c>
      <c r="U226" s="235">
        <f t="shared" ref="U226:X227" si="131">M226</f>
        <v>12.768000000000001</v>
      </c>
      <c r="V226" s="235">
        <f t="shared" si="131"/>
        <v>0</v>
      </c>
      <c r="W226" s="235">
        <f t="shared" si="131"/>
        <v>0</v>
      </c>
      <c r="X226" s="235">
        <f t="shared" si="131"/>
        <v>0</v>
      </c>
    </row>
    <row r="227" spans="2:24" ht="31.5" customHeight="1" outlineLevel="1" thickTop="1" thickBot="1" x14ac:dyDescent="0.3">
      <c r="B227" s="2">
        <v>190</v>
      </c>
      <c r="C227" s="2">
        <v>158</v>
      </c>
      <c r="D227" s="354" t="s">
        <v>602</v>
      </c>
      <c r="E227" s="226">
        <v>8.7119999999999997</v>
      </c>
      <c r="F227" s="225"/>
      <c r="G227" s="225"/>
      <c r="H227" s="225"/>
      <c r="J227" s="229">
        <v>190</v>
      </c>
      <c r="K227" s="229">
        <v>158</v>
      </c>
      <c r="L227" s="238" t="str">
        <f>D242</f>
        <v>Синельниківський міськрайонний суд Дніпропетровської області</v>
      </c>
      <c r="M227" s="231">
        <f>E242</f>
        <v>5.1079999999999997</v>
      </c>
      <c r="N227" s="232">
        <f>F242</f>
        <v>0</v>
      </c>
      <c r="O227" s="232">
        <f>G242</f>
        <v>0</v>
      </c>
      <c r="P227" s="232">
        <f>H242</f>
        <v>0</v>
      </c>
      <c r="R227" s="281">
        <v>133</v>
      </c>
      <c r="S227" s="281">
        <v>117</v>
      </c>
      <c r="T227" s="238" t="s">
        <v>494</v>
      </c>
      <c r="U227" s="235">
        <f t="shared" si="131"/>
        <v>5.1079999999999997</v>
      </c>
      <c r="V227" s="235">
        <f t="shared" si="131"/>
        <v>0</v>
      </c>
      <c r="W227" s="235">
        <f t="shared" si="131"/>
        <v>0</v>
      </c>
      <c r="X227" s="235">
        <f t="shared" si="131"/>
        <v>0</v>
      </c>
    </row>
    <row r="228" spans="2:24" ht="30.75" customHeight="1" outlineLevel="1" thickTop="1" x14ac:dyDescent="0.25">
      <c r="B228" s="2">
        <v>191</v>
      </c>
      <c r="C228" s="2">
        <v>159</v>
      </c>
      <c r="D228" s="354" t="s">
        <v>603</v>
      </c>
      <c r="E228" s="226">
        <v>2.8959999999999999</v>
      </c>
      <c r="F228" s="225"/>
      <c r="G228" s="225"/>
      <c r="H228" s="225"/>
      <c r="J228" s="243">
        <v>191</v>
      </c>
      <c r="K228" s="243">
        <v>159</v>
      </c>
      <c r="L228" s="297" t="str">
        <f>D206</f>
        <v>Амур-Нижньодніпровський районний суд м.Дніпропетровська</v>
      </c>
      <c r="M228" s="241">
        <f>E206</f>
        <v>8.2680000000000007</v>
      </c>
      <c r="N228" s="242">
        <f>F206</f>
        <v>0</v>
      </c>
      <c r="O228" s="242">
        <f>G206</f>
        <v>0</v>
      </c>
      <c r="P228" s="242">
        <f>H206</f>
        <v>0</v>
      </c>
      <c r="R228" s="243">
        <v>134</v>
      </c>
      <c r="S228" s="243">
        <v>118</v>
      </c>
      <c r="T228" s="297" t="s">
        <v>146</v>
      </c>
      <c r="U228" s="246">
        <f>M228+M229</f>
        <v>14.192</v>
      </c>
      <c r="V228" s="246">
        <f>N228+N229</f>
        <v>0</v>
      </c>
      <c r="W228" s="246">
        <f>O228+O229</f>
        <v>0</v>
      </c>
      <c r="X228" s="246">
        <f>P228+P229</f>
        <v>0</v>
      </c>
    </row>
    <row r="229" spans="2:24" ht="30.75" customHeight="1" outlineLevel="1" thickBot="1" x14ac:dyDescent="0.3">
      <c r="B229" s="2">
        <v>192</v>
      </c>
      <c r="C229" s="2">
        <v>160</v>
      </c>
      <c r="D229" s="354" t="s">
        <v>604</v>
      </c>
      <c r="E229" s="226">
        <v>5.1280000000000001</v>
      </c>
      <c r="F229" s="225"/>
      <c r="G229" s="225"/>
      <c r="H229" s="225"/>
      <c r="J229" s="228">
        <v>192</v>
      </c>
      <c r="K229" s="228">
        <v>160</v>
      </c>
      <c r="L229" s="234" t="str">
        <f>D215</f>
        <v>Дніпропетровський районний суд Дніпропетровської області</v>
      </c>
      <c r="M229" s="231">
        <f>E215</f>
        <v>5.9240000000000004</v>
      </c>
      <c r="N229" s="271">
        <f>F215</f>
        <v>0</v>
      </c>
      <c r="O229" s="271">
        <f>G215</f>
        <v>0</v>
      </c>
      <c r="P229" s="271">
        <f>H215</f>
        <v>0</v>
      </c>
      <c r="R229" s="228"/>
      <c r="S229" s="228"/>
      <c r="T229" s="253"/>
      <c r="U229" s="251"/>
      <c r="V229" s="251"/>
      <c r="W229" s="251"/>
      <c r="X229" s="251"/>
    </row>
    <row r="230" spans="2:24" ht="30.75" customHeight="1" outlineLevel="1" thickTop="1" x14ac:dyDescent="0.25">
      <c r="B230" s="2">
        <v>193</v>
      </c>
      <c r="C230" s="2">
        <v>161</v>
      </c>
      <c r="D230" s="354" t="s">
        <v>605</v>
      </c>
      <c r="E230" s="226">
        <v>3.62</v>
      </c>
      <c r="F230" s="225"/>
      <c r="G230" s="225"/>
      <c r="H230" s="225"/>
      <c r="J230" s="243">
        <v>193</v>
      </c>
      <c r="K230" s="243">
        <v>161</v>
      </c>
      <c r="L230" s="297" t="str">
        <f>D222</f>
        <v>Індустріальний районний суд м.Дніпропетровська</v>
      </c>
      <c r="M230" s="241">
        <f>E222</f>
        <v>9.0839999999999996</v>
      </c>
      <c r="N230" s="242">
        <f>F222</f>
        <v>0</v>
      </c>
      <c r="O230" s="242">
        <f>G222</f>
        <v>0</v>
      </c>
      <c r="P230" s="242">
        <f>H222</f>
        <v>0</v>
      </c>
      <c r="R230" s="243">
        <v>135</v>
      </c>
      <c r="S230" s="243">
        <v>119</v>
      </c>
      <c r="T230" s="362" t="s">
        <v>147</v>
      </c>
      <c r="U230" s="241">
        <f>M230+M231+M232</f>
        <v>18.495999999999999</v>
      </c>
      <c r="V230" s="241">
        <f>N230+N231+N232</f>
        <v>0</v>
      </c>
      <c r="W230" s="241">
        <f>O230+O231+O232</f>
        <v>0</v>
      </c>
      <c r="X230" s="241">
        <f>P230+P231+P232</f>
        <v>0</v>
      </c>
    </row>
    <row r="231" spans="2:24" ht="30" customHeight="1" outlineLevel="1" x14ac:dyDescent="0.25">
      <c r="B231" s="2">
        <v>194</v>
      </c>
      <c r="C231" s="2">
        <v>162</v>
      </c>
      <c r="D231" s="354" t="s">
        <v>606</v>
      </c>
      <c r="E231" s="226">
        <v>7.9240000000000004</v>
      </c>
      <c r="F231" s="225"/>
      <c r="G231" s="225"/>
      <c r="H231" s="225"/>
      <c r="J231" s="2">
        <v>194</v>
      </c>
      <c r="K231" s="2">
        <v>162</v>
      </c>
      <c r="L231" s="236" t="str">
        <f>D241</f>
        <v>Самарський районний суд м.Дніпропетровська</v>
      </c>
      <c r="M231" s="292">
        <f>E241</f>
        <v>5.7919999999999998</v>
      </c>
      <c r="N231" s="225">
        <f>F241</f>
        <v>0</v>
      </c>
      <c r="O231" s="225">
        <f>G241</f>
        <v>0</v>
      </c>
      <c r="P231" s="225">
        <f>H241</f>
        <v>0</v>
      </c>
      <c r="R231" s="2"/>
      <c r="S231" s="2"/>
      <c r="T231" s="348"/>
      <c r="U231" s="158"/>
      <c r="V231" s="158"/>
      <c r="W231" s="158"/>
      <c r="X231" s="158"/>
    </row>
    <row r="232" spans="2:24" ht="30.75" customHeight="1" outlineLevel="1" thickBot="1" x14ac:dyDescent="0.3">
      <c r="B232" s="2">
        <v>195</v>
      </c>
      <c r="C232" s="2">
        <v>163</v>
      </c>
      <c r="D232" s="354" t="s">
        <v>607</v>
      </c>
      <c r="E232" s="226">
        <v>12.768000000000001</v>
      </c>
      <c r="F232" s="225"/>
      <c r="G232" s="225"/>
      <c r="H232" s="225"/>
      <c r="J232" s="228">
        <v>195</v>
      </c>
      <c r="K232" s="228">
        <v>163</v>
      </c>
      <c r="L232" s="234" t="str">
        <f>D225</f>
        <v>Криворізький районний суд Дніпропетровської області</v>
      </c>
      <c r="M232" s="248">
        <f>E225</f>
        <v>3.62</v>
      </c>
      <c r="N232" s="271">
        <f>F225</f>
        <v>0</v>
      </c>
      <c r="O232" s="271">
        <f>G225</f>
        <v>0</v>
      </c>
      <c r="P232" s="271">
        <f>H225</f>
        <v>0</v>
      </c>
      <c r="R232" s="228"/>
      <c r="S232" s="228"/>
      <c r="T232" s="253"/>
      <c r="U232" s="251"/>
      <c r="V232" s="251"/>
      <c r="W232" s="251"/>
      <c r="X232" s="251"/>
    </row>
    <row r="233" spans="2:24" ht="30" customHeight="1" outlineLevel="1" thickTop="1" x14ac:dyDescent="0.25">
      <c r="B233" s="2">
        <v>196</v>
      </c>
      <c r="C233" s="2">
        <v>164</v>
      </c>
      <c r="D233" s="354" t="s">
        <v>608</v>
      </c>
      <c r="E233" s="226">
        <v>6.3719999999999999</v>
      </c>
      <c r="F233" s="225"/>
      <c r="G233" s="225"/>
      <c r="H233" s="225"/>
      <c r="J233" s="243">
        <v>196</v>
      </c>
      <c r="K233" s="243">
        <v>164</v>
      </c>
      <c r="L233" s="244" t="str">
        <f>D217</f>
        <v>Жовтневий районний суд м.Дніпропетровська</v>
      </c>
      <c r="M233" s="241">
        <f>E217</f>
        <v>12.08</v>
      </c>
      <c r="N233" s="242">
        <f>F217</f>
        <v>0</v>
      </c>
      <c r="O233" s="242">
        <f>G217</f>
        <v>0</v>
      </c>
      <c r="P233" s="242">
        <f>H217</f>
        <v>0</v>
      </c>
      <c r="R233" s="243">
        <v>136</v>
      </c>
      <c r="S233" s="243">
        <v>120</v>
      </c>
      <c r="T233" s="363" t="s">
        <v>148</v>
      </c>
      <c r="U233" s="241">
        <f>M233+M234</f>
        <v>15.4</v>
      </c>
      <c r="V233" s="241">
        <f>N233+N234</f>
        <v>0</v>
      </c>
      <c r="W233" s="241">
        <f>O233+O234</f>
        <v>0</v>
      </c>
      <c r="X233" s="241">
        <f>P233+P234</f>
        <v>0</v>
      </c>
    </row>
    <row r="234" spans="2:24" ht="30.75" customHeight="1" outlineLevel="1" thickBot="1" x14ac:dyDescent="0.3">
      <c r="B234" s="2">
        <v>197</v>
      </c>
      <c r="C234" s="2">
        <v>165</v>
      </c>
      <c r="D234" s="354" t="s">
        <v>609</v>
      </c>
      <c r="E234" s="226">
        <v>2.7519999999999998</v>
      </c>
      <c r="F234" s="225"/>
      <c r="G234" s="225"/>
      <c r="H234" s="225"/>
      <c r="J234" s="228">
        <v>197</v>
      </c>
      <c r="K234" s="228">
        <v>165</v>
      </c>
      <c r="L234" s="270" t="str">
        <f>D243</f>
        <v>Солонянський районний суд Дніпропетровської області</v>
      </c>
      <c r="M234" s="248">
        <f>E243</f>
        <v>3.32</v>
      </c>
      <c r="N234" s="271">
        <f>F243</f>
        <v>0</v>
      </c>
      <c r="O234" s="271">
        <f>G243</f>
        <v>0</v>
      </c>
      <c r="P234" s="271">
        <f>H243</f>
        <v>0</v>
      </c>
      <c r="R234" s="228"/>
      <c r="S234" s="228"/>
      <c r="T234" s="253"/>
      <c r="U234" s="251"/>
      <c r="V234" s="251"/>
      <c r="W234" s="251"/>
      <c r="X234" s="251"/>
    </row>
    <row r="235" spans="2:24" ht="30" customHeight="1" outlineLevel="1" thickTop="1" x14ac:dyDescent="0.25">
      <c r="B235" s="2">
        <v>198</v>
      </c>
      <c r="C235" s="2">
        <v>166</v>
      </c>
      <c r="D235" s="354" t="s">
        <v>611</v>
      </c>
      <c r="E235" s="226">
        <v>11.536</v>
      </c>
      <c r="F235" s="225"/>
      <c r="G235" s="225"/>
      <c r="H235" s="225"/>
      <c r="J235" s="243">
        <v>198</v>
      </c>
      <c r="K235" s="243">
        <v>166</v>
      </c>
      <c r="L235" s="244" t="str">
        <f>D223</f>
        <v>Кіровський районний суд м.Дніпропетровська</v>
      </c>
      <c r="M235" s="241">
        <f>E223</f>
        <v>5.8879999999999999</v>
      </c>
      <c r="N235" s="242">
        <f>F223</f>
        <v>0</v>
      </c>
      <c r="O235" s="242">
        <f>G223</f>
        <v>0</v>
      </c>
      <c r="P235" s="242">
        <f>H223</f>
        <v>0</v>
      </c>
      <c r="R235" s="243">
        <v>137</v>
      </c>
      <c r="S235" s="243">
        <v>121</v>
      </c>
      <c r="T235" s="326" t="s">
        <v>149</v>
      </c>
      <c r="U235" s="241">
        <f>M235+M236</f>
        <v>16.740000000000002</v>
      </c>
      <c r="V235" s="241">
        <f>N235+N236</f>
        <v>0</v>
      </c>
      <c r="W235" s="241">
        <f>O235+O236</f>
        <v>0</v>
      </c>
      <c r="X235" s="241">
        <f>P235+P236</f>
        <v>0</v>
      </c>
    </row>
    <row r="236" spans="2:24" ht="30.75" customHeight="1" outlineLevel="1" thickBot="1" x14ac:dyDescent="0.3">
      <c r="B236" s="2">
        <v>199</v>
      </c>
      <c r="C236" s="2">
        <v>167</v>
      </c>
      <c r="D236" s="354" t="s">
        <v>612</v>
      </c>
      <c r="E236" s="226">
        <v>3.5880000000000001</v>
      </c>
      <c r="F236" s="225"/>
      <c r="G236" s="225"/>
      <c r="H236" s="225"/>
      <c r="J236" s="228">
        <v>199</v>
      </c>
      <c r="K236" s="228">
        <v>167</v>
      </c>
      <c r="L236" s="270" t="str">
        <f>D208</f>
        <v>Бабушкінський районний суд м.Дніпропетровська</v>
      </c>
      <c r="M236" s="248">
        <f>E208</f>
        <v>10.852</v>
      </c>
      <c r="N236" s="271">
        <f>F208</f>
        <v>0</v>
      </c>
      <c r="O236" s="271">
        <f>G208</f>
        <v>0</v>
      </c>
      <c r="P236" s="271">
        <f>H208</f>
        <v>0</v>
      </c>
      <c r="R236" s="228"/>
      <c r="S236" s="228"/>
      <c r="T236" s="253"/>
      <c r="U236" s="251"/>
      <c r="V236" s="251"/>
      <c r="W236" s="251"/>
      <c r="X236" s="251"/>
    </row>
    <row r="237" spans="2:24" ht="30.75" customHeight="1" outlineLevel="1" thickTop="1" x14ac:dyDescent="0.25">
      <c r="B237" s="2">
        <v>200</v>
      </c>
      <c r="C237" s="2">
        <v>168</v>
      </c>
      <c r="D237" s="354" t="s">
        <v>613</v>
      </c>
      <c r="E237" s="226">
        <v>4.476</v>
      </c>
      <c r="F237" s="225"/>
      <c r="G237" s="225"/>
      <c r="H237" s="225"/>
      <c r="J237" s="243">
        <v>200</v>
      </c>
      <c r="K237" s="243">
        <v>168</v>
      </c>
      <c r="L237" s="297" t="str">
        <f>D227</f>
        <v>Ленінський районний суд м.Дніпропетровська</v>
      </c>
      <c r="M237" s="241">
        <f>E227</f>
        <v>8.7119999999999997</v>
      </c>
      <c r="N237" s="242">
        <f>F227</f>
        <v>0</v>
      </c>
      <c r="O237" s="242">
        <f>G227</f>
        <v>0</v>
      </c>
      <c r="P237" s="242">
        <f>H227</f>
        <v>0</v>
      </c>
      <c r="R237" s="243">
        <v>138</v>
      </c>
      <c r="S237" s="243">
        <v>122</v>
      </c>
      <c r="T237" s="240" t="s">
        <v>501</v>
      </c>
      <c r="U237" s="246">
        <f>M237+M238</f>
        <v>19.427999999999997</v>
      </c>
      <c r="V237" s="246">
        <f>N237+N238</f>
        <v>0</v>
      </c>
      <c r="W237" s="246">
        <f>O237+O238</f>
        <v>0</v>
      </c>
      <c r="X237" s="246">
        <f>P237+P238</f>
        <v>0</v>
      </c>
    </row>
    <row r="238" spans="2:24" ht="30.75" customHeight="1" outlineLevel="1" thickBot="1" x14ac:dyDescent="0.3">
      <c r="B238" s="2">
        <v>201</v>
      </c>
      <c r="C238" s="2">
        <v>169</v>
      </c>
      <c r="D238" s="354" t="s">
        <v>614</v>
      </c>
      <c r="E238" s="226">
        <v>4.34</v>
      </c>
      <c r="F238" s="225"/>
      <c r="G238" s="225"/>
      <c r="H238" s="225"/>
      <c r="J238" s="228">
        <v>201</v>
      </c>
      <c r="K238" s="228">
        <v>169</v>
      </c>
      <c r="L238" s="270" t="str">
        <f>D224</f>
        <v>Красногвардійський районний суд м.Дніпропетровська</v>
      </c>
      <c r="M238" s="248">
        <f>E224</f>
        <v>10.715999999999999</v>
      </c>
      <c r="N238" s="271">
        <f>F224</f>
        <v>0</v>
      </c>
      <c r="O238" s="271">
        <f>G224</f>
        <v>0</v>
      </c>
      <c r="P238" s="271">
        <f>H224</f>
        <v>0</v>
      </c>
      <c r="R238" s="228"/>
      <c r="S238" s="228"/>
      <c r="T238" s="253"/>
      <c r="U238" s="251"/>
      <c r="V238" s="251"/>
      <c r="W238" s="251"/>
      <c r="X238" s="251"/>
    </row>
    <row r="239" spans="2:24" ht="30.75" customHeight="1" outlineLevel="1" thickTop="1" x14ac:dyDescent="0.25">
      <c r="B239" s="2">
        <v>202</v>
      </c>
      <c r="C239" s="2">
        <v>170</v>
      </c>
      <c r="D239" s="354" t="s">
        <v>615</v>
      </c>
      <c r="E239" s="226">
        <v>3.456</v>
      </c>
      <c r="F239" s="225"/>
      <c r="G239" s="225"/>
      <c r="H239" s="225"/>
      <c r="J239" s="243">
        <v>202</v>
      </c>
      <c r="K239" s="243">
        <v>170</v>
      </c>
      <c r="L239" s="297" t="str">
        <f>D209</f>
        <v>Баглійський районний суд м.Дніпродзержинська</v>
      </c>
      <c r="M239" s="241">
        <f>E209</f>
        <v>7.1040000000000001</v>
      </c>
      <c r="N239" s="242">
        <f>F209</f>
        <v>0</v>
      </c>
      <c r="O239" s="242">
        <f>G209</f>
        <v>0</v>
      </c>
      <c r="P239" s="242">
        <f>H209</f>
        <v>0</v>
      </c>
      <c r="R239" s="243">
        <v>139</v>
      </c>
      <c r="S239" s="243">
        <v>123</v>
      </c>
      <c r="T239" s="240" t="s">
        <v>503</v>
      </c>
      <c r="U239" s="246">
        <f>M239+M240+M241</f>
        <v>21.279999999999998</v>
      </c>
      <c r="V239" s="246">
        <f>N239+N240+N241</f>
        <v>0</v>
      </c>
      <c r="W239" s="246">
        <f>O239+O240+O241</f>
        <v>0</v>
      </c>
      <c r="X239" s="246">
        <f>P239+P240+P241</f>
        <v>0</v>
      </c>
    </row>
    <row r="240" spans="2:24" ht="30" customHeight="1" outlineLevel="1" x14ac:dyDescent="0.25">
      <c r="B240" s="2">
        <v>203</v>
      </c>
      <c r="C240" s="2">
        <v>171</v>
      </c>
      <c r="D240" s="354" t="s">
        <v>616</v>
      </c>
      <c r="E240" s="226">
        <v>11.86</v>
      </c>
      <c r="F240" s="225"/>
      <c r="G240" s="225"/>
      <c r="H240" s="225"/>
      <c r="J240" s="2">
        <v>203</v>
      </c>
      <c r="K240" s="2">
        <v>171</v>
      </c>
      <c r="L240" s="236" t="str">
        <f>D214</f>
        <v>Дніпровський районний суд м.Дніпродзержинська</v>
      </c>
      <c r="M240" s="227">
        <f>E214</f>
        <v>8.0079999999999991</v>
      </c>
      <c r="N240" s="225">
        <f>F214</f>
        <v>0</v>
      </c>
      <c r="O240" s="225">
        <f>G214</f>
        <v>0</v>
      </c>
      <c r="P240" s="225">
        <f>H214</f>
        <v>0</v>
      </c>
      <c r="R240" s="2"/>
      <c r="S240" s="2"/>
      <c r="T240" s="348"/>
      <c r="U240" s="158"/>
      <c r="V240" s="158"/>
      <c r="W240" s="158"/>
      <c r="X240" s="158"/>
    </row>
    <row r="241" spans="2:24" ht="15.75" customHeight="1" outlineLevel="1" thickBot="1" x14ac:dyDescent="0.3">
      <c r="B241" s="2">
        <v>204</v>
      </c>
      <c r="C241" s="2">
        <v>172</v>
      </c>
      <c r="D241" s="354" t="s">
        <v>617</v>
      </c>
      <c r="E241" s="226">
        <v>5.7919999999999998</v>
      </c>
      <c r="F241" s="225"/>
      <c r="G241" s="225"/>
      <c r="H241" s="225"/>
      <c r="J241" s="228">
        <v>204</v>
      </c>
      <c r="K241" s="228">
        <v>172</v>
      </c>
      <c r="L241" s="234" t="str">
        <f>D220</f>
        <v>Заводський районний суд м.Дніпродзержинська</v>
      </c>
      <c r="M241" s="248">
        <f>E220</f>
        <v>6.1680000000000001</v>
      </c>
      <c r="N241" s="271">
        <f>F220</f>
        <v>0</v>
      </c>
      <c r="O241" s="271">
        <f>G220</f>
        <v>0</v>
      </c>
      <c r="P241" s="271">
        <f>H220</f>
        <v>0</v>
      </c>
      <c r="R241" s="228"/>
      <c r="S241" s="228"/>
      <c r="T241" s="253"/>
      <c r="U241" s="251"/>
      <c r="V241" s="251"/>
      <c r="W241" s="251"/>
      <c r="X241" s="251"/>
    </row>
    <row r="242" spans="2:24" ht="30" customHeight="1" outlineLevel="1" thickTop="1" x14ac:dyDescent="0.25">
      <c r="B242" s="2">
        <v>205</v>
      </c>
      <c r="C242" s="2">
        <v>173</v>
      </c>
      <c r="D242" s="354" t="s">
        <v>618</v>
      </c>
      <c r="E242" s="226">
        <v>5.1079999999999997</v>
      </c>
      <c r="F242" s="225"/>
      <c r="G242" s="225"/>
      <c r="H242" s="225"/>
      <c r="J242" s="243">
        <v>205</v>
      </c>
      <c r="K242" s="243">
        <v>173</v>
      </c>
      <c r="L242" s="244" t="str">
        <f>D218</f>
        <v>Жовтневий районний суд м.Кривого Рогу</v>
      </c>
      <c r="M242" s="241">
        <f>E218</f>
        <v>8.0280000000000005</v>
      </c>
      <c r="N242" s="242">
        <f>F218</f>
        <v>0</v>
      </c>
      <c r="O242" s="242">
        <f>G218</f>
        <v>0</v>
      </c>
      <c r="P242" s="242">
        <f>H218</f>
        <v>0</v>
      </c>
      <c r="R242" s="243">
        <v>140</v>
      </c>
      <c r="S242" s="243">
        <v>124</v>
      </c>
      <c r="T242" s="244" t="s">
        <v>150</v>
      </c>
      <c r="U242" s="241">
        <f>M242+M243</f>
        <v>14.74</v>
      </c>
      <c r="V242" s="241">
        <f>N242+N243</f>
        <v>0</v>
      </c>
      <c r="W242" s="241">
        <f>O242+O243</f>
        <v>0</v>
      </c>
      <c r="X242" s="241">
        <f>P242+P243</f>
        <v>0</v>
      </c>
    </row>
    <row r="243" spans="2:24" ht="30.75" customHeight="1" outlineLevel="1" thickBot="1" x14ac:dyDescent="0.3">
      <c r="B243" s="2">
        <v>206</v>
      </c>
      <c r="C243" s="2">
        <v>174</v>
      </c>
      <c r="D243" s="354" t="s">
        <v>620</v>
      </c>
      <c r="E243" s="226">
        <v>3.32</v>
      </c>
      <c r="F243" s="225"/>
      <c r="G243" s="225"/>
      <c r="H243" s="225"/>
      <c r="J243" s="228">
        <v>206</v>
      </c>
      <c r="K243" s="228">
        <v>174</v>
      </c>
      <c r="L243" s="270" t="str">
        <f>D246</f>
        <v>Тернівський районний суд м.Кривого Рогу</v>
      </c>
      <c r="M243" s="248">
        <f>E246</f>
        <v>6.7119999999999997</v>
      </c>
      <c r="N243" s="271">
        <f>F246</f>
        <v>0</v>
      </c>
      <c r="O243" s="271">
        <f>G246</f>
        <v>0</v>
      </c>
      <c r="P243" s="271">
        <f>H246</f>
        <v>0</v>
      </c>
      <c r="R243" s="228"/>
      <c r="S243" s="228"/>
      <c r="T243" s="253"/>
      <c r="U243" s="251"/>
      <c r="V243" s="251"/>
      <c r="W243" s="251"/>
      <c r="X243" s="251"/>
    </row>
    <row r="244" spans="2:24" ht="31.5" customHeight="1" outlineLevel="1" thickTop="1" x14ac:dyDescent="0.25">
      <c r="B244" s="2">
        <v>207</v>
      </c>
      <c r="C244" s="2">
        <v>175</v>
      </c>
      <c r="D244" s="354" t="s">
        <v>621</v>
      </c>
      <c r="E244" s="226">
        <v>1.7</v>
      </c>
      <c r="F244" s="225"/>
      <c r="G244" s="225"/>
      <c r="H244" s="225"/>
      <c r="J244" s="243">
        <v>207</v>
      </c>
      <c r="K244" s="243">
        <v>175</v>
      </c>
      <c r="L244" s="297" t="str">
        <f>D240</f>
        <v>Саксаганський районний суд м.Кривого Рогу</v>
      </c>
      <c r="M244" s="241">
        <f>E240</f>
        <v>11.86</v>
      </c>
      <c r="N244" s="242">
        <f>F240</f>
        <v>0</v>
      </c>
      <c r="O244" s="242">
        <f>G240</f>
        <v>0</v>
      </c>
      <c r="P244" s="242">
        <f>H240</f>
        <v>0</v>
      </c>
      <c r="R244" s="243">
        <v>141</v>
      </c>
      <c r="S244" s="243">
        <v>125</v>
      </c>
      <c r="T244" s="297" t="s">
        <v>151</v>
      </c>
      <c r="U244" s="246">
        <f>M244+M245</f>
        <v>17.003999999999998</v>
      </c>
      <c r="V244" s="246">
        <f>N244+N245</f>
        <v>0</v>
      </c>
      <c r="W244" s="246">
        <f>O244+O245</f>
        <v>0</v>
      </c>
      <c r="X244" s="246">
        <f>P244+P245</f>
        <v>0</v>
      </c>
    </row>
    <row r="245" spans="2:24" ht="30.75" customHeight="1" outlineLevel="1" thickBot="1" x14ac:dyDescent="0.3">
      <c r="B245" s="2">
        <v>208</v>
      </c>
      <c r="C245" s="2">
        <v>176</v>
      </c>
      <c r="D245" s="354" t="s">
        <v>622</v>
      </c>
      <c r="E245" s="226">
        <v>3.008</v>
      </c>
      <c r="F245" s="225"/>
      <c r="G245" s="225"/>
      <c r="H245" s="225"/>
      <c r="J245" s="228">
        <v>208</v>
      </c>
      <c r="K245" s="228">
        <v>176</v>
      </c>
      <c r="L245" s="270" t="str">
        <f>D249</f>
        <v>Центрально-Міський районний суд м.Кривого Рогу</v>
      </c>
      <c r="M245" s="248">
        <f>E249</f>
        <v>5.1440000000000001</v>
      </c>
      <c r="N245" s="271">
        <f>F249</f>
        <v>0</v>
      </c>
      <c r="O245" s="271">
        <f>G249</f>
        <v>0</v>
      </c>
      <c r="P245" s="271">
        <f>H249</f>
        <v>0</v>
      </c>
      <c r="R245" s="228"/>
      <c r="S245" s="228"/>
      <c r="T245" s="253"/>
      <c r="U245" s="251"/>
      <c r="V245" s="251"/>
      <c r="W245" s="251"/>
      <c r="X245" s="251"/>
    </row>
    <row r="246" spans="2:24" ht="15" customHeight="1" outlineLevel="1" thickTop="1" x14ac:dyDescent="0.25">
      <c r="B246" s="2">
        <v>209</v>
      </c>
      <c r="C246" s="2">
        <v>177</v>
      </c>
      <c r="D246" s="354" t="s">
        <v>623</v>
      </c>
      <c r="E246" s="226">
        <v>6.7119999999999997</v>
      </c>
      <c r="F246" s="225"/>
      <c r="G246" s="225"/>
      <c r="H246" s="225"/>
      <c r="J246" s="243">
        <v>209</v>
      </c>
      <c r="K246" s="243">
        <v>177</v>
      </c>
      <c r="L246" s="244" t="str">
        <f>D216</f>
        <v>Довгинцівський районний суд м.Кривого Рогу</v>
      </c>
      <c r="M246" s="241">
        <f>E216</f>
        <v>4.532</v>
      </c>
      <c r="N246" s="242">
        <f>F216</f>
        <v>0</v>
      </c>
      <c r="O246" s="242">
        <f>G216</f>
        <v>0</v>
      </c>
      <c r="P246" s="242">
        <f>H216</f>
        <v>0</v>
      </c>
      <c r="R246" s="243">
        <v>142</v>
      </c>
      <c r="S246" s="243">
        <v>126</v>
      </c>
      <c r="T246" s="244" t="s">
        <v>152</v>
      </c>
      <c r="U246" s="241">
        <f>M246+M247+M248</f>
        <v>9.847999999999999</v>
      </c>
      <c r="V246" s="241">
        <f>N246+N247+N248</f>
        <v>0</v>
      </c>
      <c r="W246" s="241">
        <f>O246+O247+O248</f>
        <v>0</v>
      </c>
      <c r="X246" s="241">
        <f>P246+P247+P248</f>
        <v>0</v>
      </c>
    </row>
    <row r="247" spans="2:24" ht="30" customHeight="1" outlineLevel="1" x14ac:dyDescent="0.25">
      <c r="B247" s="2">
        <v>210</v>
      </c>
      <c r="C247" s="2">
        <v>178</v>
      </c>
      <c r="D247" s="354" t="s">
        <v>624</v>
      </c>
      <c r="E247" s="226">
        <v>2.5840000000000001</v>
      </c>
      <c r="F247" s="225"/>
      <c r="G247" s="225"/>
      <c r="H247" s="225"/>
      <c r="J247" s="2">
        <v>210</v>
      </c>
      <c r="K247" s="2">
        <v>178</v>
      </c>
      <c r="L247" s="236" t="str">
        <f>D207</f>
        <v>Апостолівський районний суд Дніпропетровської області</v>
      </c>
      <c r="M247" s="227">
        <f>E207</f>
        <v>3.6160000000000001</v>
      </c>
      <c r="N247" s="225">
        <f>F207</f>
        <v>0</v>
      </c>
      <c r="O247" s="225">
        <f>G207</f>
        <v>0</v>
      </c>
      <c r="P247" s="225">
        <f>H207</f>
        <v>0</v>
      </c>
      <c r="R247" s="2"/>
      <c r="S247" s="2"/>
      <c r="T247" s="348"/>
      <c r="U247" s="158"/>
      <c r="V247" s="158"/>
      <c r="W247" s="158"/>
      <c r="X247" s="158"/>
    </row>
    <row r="248" spans="2:24" ht="30.75" customHeight="1" outlineLevel="1" thickBot="1" x14ac:dyDescent="0.3">
      <c r="B248" s="2">
        <v>211</v>
      </c>
      <c r="C248" s="2">
        <v>179</v>
      </c>
      <c r="D248" s="354" t="s">
        <v>625</v>
      </c>
      <c r="E248" s="226">
        <v>1.8759999999999999</v>
      </c>
      <c r="F248" s="225"/>
      <c r="G248" s="225"/>
      <c r="H248" s="225"/>
      <c r="J248" s="228">
        <v>211</v>
      </c>
      <c r="K248" s="228">
        <v>179</v>
      </c>
      <c r="L248" s="270" t="str">
        <f>D244</f>
        <v>Софіївський районний суд Дніпропетровської області</v>
      </c>
      <c r="M248" s="248">
        <f>E244</f>
        <v>1.7</v>
      </c>
      <c r="N248" s="271">
        <f>F244</f>
        <v>0</v>
      </c>
      <c r="O248" s="271">
        <f>G244</f>
        <v>0</v>
      </c>
      <c r="P248" s="271">
        <f>H244</f>
        <v>0</v>
      </c>
      <c r="R248" s="228"/>
      <c r="S248" s="228"/>
      <c r="T248" s="253"/>
      <c r="U248" s="251"/>
      <c r="V248" s="251"/>
      <c r="W248" s="251"/>
      <c r="X248" s="251"/>
    </row>
    <row r="249" spans="2:24" ht="15" customHeight="1" outlineLevel="1" thickTop="1" x14ac:dyDescent="0.25">
      <c r="B249" s="2">
        <v>212</v>
      </c>
      <c r="C249" s="2">
        <v>180</v>
      </c>
      <c r="D249" s="354" t="s">
        <v>627</v>
      </c>
      <c r="E249" s="226">
        <v>5.1440000000000001</v>
      </c>
      <c r="F249" s="225"/>
      <c r="G249" s="225"/>
      <c r="H249" s="225"/>
      <c r="J249" s="243">
        <v>212</v>
      </c>
      <c r="K249" s="243">
        <v>180</v>
      </c>
      <c r="L249" s="244" t="str">
        <f>D221</f>
        <v>Інгулецький районний суд м.Кривого Рогу</v>
      </c>
      <c r="M249" s="241">
        <f>E221</f>
        <v>6.28</v>
      </c>
      <c r="N249" s="242">
        <f>F221</f>
        <v>0</v>
      </c>
      <c r="O249" s="242">
        <f>G221</f>
        <v>0</v>
      </c>
      <c r="P249" s="242">
        <f>H221</f>
        <v>0</v>
      </c>
      <c r="R249" s="243">
        <v>143</v>
      </c>
      <c r="S249" s="243">
        <v>127</v>
      </c>
      <c r="T249" s="244" t="s">
        <v>153</v>
      </c>
      <c r="U249" s="241">
        <f>M249+M250+M251</f>
        <v>16.315999999999999</v>
      </c>
      <c r="V249" s="241">
        <f>N249+N250+N251</f>
        <v>0</v>
      </c>
      <c r="W249" s="241">
        <f>O249+O250+O251</f>
        <v>0</v>
      </c>
      <c r="X249" s="241">
        <f>P249+P250+P251</f>
        <v>0</v>
      </c>
    </row>
    <row r="250" spans="2:24" ht="30" customHeight="1" outlineLevel="1" x14ac:dyDescent="0.25">
      <c r="B250" s="2">
        <v>213</v>
      </c>
      <c r="C250" s="2">
        <v>181</v>
      </c>
      <c r="D250" s="354" t="s">
        <v>628</v>
      </c>
      <c r="E250" s="226">
        <v>1.752</v>
      </c>
      <c r="F250" s="225"/>
      <c r="G250" s="225"/>
      <c r="H250" s="225"/>
      <c r="J250" s="2">
        <v>213</v>
      </c>
      <c r="K250" s="2">
        <v>181</v>
      </c>
      <c r="L250" s="236" t="str">
        <f>D213</f>
        <v>Дзержинський районний суд м.Кривого Рогу</v>
      </c>
      <c r="M250" s="227">
        <f>E213</f>
        <v>8.2840000000000007</v>
      </c>
      <c r="N250" s="225">
        <f>F213</f>
        <v>0</v>
      </c>
      <c r="O250" s="225">
        <f>G213</f>
        <v>0</v>
      </c>
      <c r="P250" s="225">
        <f>H213</f>
        <v>0</v>
      </c>
      <c r="R250" s="2"/>
      <c r="S250" s="2"/>
      <c r="T250" s="348"/>
      <c r="U250" s="158"/>
      <c r="V250" s="158"/>
      <c r="W250" s="158"/>
      <c r="X250" s="158"/>
    </row>
    <row r="251" spans="2:24" ht="30.75" customHeight="1" outlineLevel="1" thickBot="1" x14ac:dyDescent="0.3">
      <c r="B251" s="337">
        <v>214</v>
      </c>
      <c r="C251" s="337">
        <v>182</v>
      </c>
      <c r="D251" s="355" t="s">
        <v>629</v>
      </c>
      <c r="E251" s="288">
        <v>5.016</v>
      </c>
      <c r="F251" s="287"/>
      <c r="G251" s="287"/>
      <c r="H251" s="287"/>
      <c r="J251" s="337">
        <v>214</v>
      </c>
      <c r="K251" s="337">
        <v>182</v>
      </c>
      <c r="L251" s="351" t="str">
        <f>D250</f>
        <v>Широківський районний суд Дніпропетровської області</v>
      </c>
      <c r="M251" s="350">
        <f>E250</f>
        <v>1.752</v>
      </c>
      <c r="N251" s="287">
        <f>F250</f>
        <v>0</v>
      </c>
      <c r="O251" s="287">
        <f>G250</f>
        <v>0</v>
      </c>
      <c r="P251" s="287">
        <f>H250</f>
        <v>0</v>
      </c>
      <c r="R251" s="337"/>
      <c r="S251" s="337"/>
      <c r="T251" s="364"/>
      <c r="U251" s="339"/>
      <c r="V251" s="339"/>
      <c r="W251" s="339"/>
      <c r="X251" s="339"/>
    </row>
    <row r="252" spans="2:24" ht="15" customHeight="1" outlineLevel="1" thickTop="1" x14ac:dyDescent="0.25">
      <c r="B252" s="213">
        <v>215</v>
      </c>
      <c r="C252" s="213"/>
      <c r="D252" s="365" t="s">
        <v>630</v>
      </c>
      <c r="E252" s="216"/>
      <c r="F252" s="215"/>
      <c r="G252" s="215"/>
      <c r="H252" s="215"/>
      <c r="J252" s="213">
        <v>215</v>
      </c>
      <c r="K252" s="213"/>
      <c r="L252" s="313" t="str">
        <f>D266</f>
        <v>Докучаєвський міський суд Донецької області</v>
      </c>
      <c r="M252" s="215">
        <f>E266</f>
        <v>0</v>
      </c>
      <c r="N252" s="215">
        <f>F266</f>
        <v>0</v>
      </c>
      <c r="O252" s="215">
        <f>G266</f>
        <v>0</v>
      </c>
      <c r="P252" s="215">
        <f>H266</f>
        <v>0</v>
      </c>
      <c r="R252" s="213">
        <v>144</v>
      </c>
      <c r="S252" s="213"/>
      <c r="T252" s="313" t="s">
        <v>154</v>
      </c>
      <c r="U252" s="215"/>
      <c r="V252" s="215"/>
      <c r="W252" s="215"/>
      <c r="X252" s="215"/>
    </row>
    <row r="253" spans="2:24" ht="15" customHeight="1" outlineLevel="1" x14ac:dyDescent="0.25">
      <c r="B253" s="314">
        <v>216</v>
      </c>
      <c r="C253" s="314"/>
      <c r="D253" s="366" t="s">
        <v>631</v>
      </c>
      <c r="E253" s="346"/>
      <c r="F253" s="217"/>
      <c r="G253" s="217"/>
      <c r="H253" s="217"/>
      <c r="J253" s="314">
        <v>216</v>
      </c>
      <c r="K253" s="314"/>
      <c r="L253" s="329" t="str">
        <f>D286</f>
        <v>Новоазовський районний суд Донецької області</v>
      </c>
      <c r="M253" s="217">
        <f>E286</f>
        <v>0</v>
      </c>
      <c r="N253" s="217">
        <f>F286</f>
        <v>0</v>
      </c>
      <c r="O253" s="217">
        <f>G286</f>
        <v>0</v>
      </c>
      <c r="P253" s="217">
        <f>H286</f>
        <v>0</v>
      </c>
      <c r="R253" s="345"/>
      <c r="S253" s="345"/>
      <c r="T253" s="304"/>
      <c r="U253" s="158"/>
      <c r="V253" s="158"/>
      <c r="W253" s="158"/>
      <c r="X253" s="158"/>
    </row>
    <row r="254" spans="2:24" ht="30" customHeight="1" outlineLevel="1" x14ac:dyDescent="0.25">
      <c r="B254" s="2">
        <v>217</v>
      </c>
      <c r="C254" s="2">
        <v>183</v>
      </c>
      <c r="D254" s="354" t="s">
        <v>632</v>
      </c>
      <c r="E254" s="226">
        <v>13.04382470119522</v>
      </c>
      <c r="F254" s="225"/>
      <c r="G254" s="225"/>
      <c r="H254" s="225"/>
      <c r="J254" s="314">
        <v>217</v>
      </c>
      <c r="K254" s="314"/>
      <c r="L254" s="329" t="str">
        <f t="shared" ref="L254:P255" si="132">D298</f>
        <v>Старобешівський районний суд Донецької області</v>
      </c>
      <c r="M254" s="217">
        <f t="shared" si="132"/>
        <v>0</v>
      </c>
      <c r="N254" s="217">
        <f t="shared" si="132"/>
        <v>0</v>
      </c>
      <c r="O254" s="217">
        <f t="shared" si="132"/>
        <v>0</v>
      </c>
      <c r="P254" s="217">
        <f t="shared" si="132"/>
        <v>0</v>
      </c>
      <c r="R254" s="345"/>
      <c r="S254" s="345"/>
      <c r="T254" s="304"/>
      <c r="U254" s="158"/>
      <c r="V254" s="158"/>
      <c r="W254" s="158"/>
      <c r="X254" s="158"/>
    </row>
    <row r="255" spans="2:24" ht="30.75" customHeight="1" outlineLevel="1" thickBot="1" x14ac:dyDescent="0.3">
      <c r="B255" s="314">
        <v>218</v>
      </c>
      <c r="C255" s="314"/>
      <c r="D255" s="366" t="s">
        <v>633</v>
      </c>
      <c r="E255" s="346"/>
      <c r="F255" s="217"/>
      <c r="G255" s="217"/>
      <c r="H255" s="217"/>
      <c r="J255" s="275">
        <v>218</v>
      </c>
      <c r="K255" s="275"/>
      <c r="L255" s="331" t="str">
        <f t="shared" si="132"/>
        <v>Тельманівський районний суд Донецької області</v>
      </c>
      <c r="M255" s="221">
        <f t="shared" si="132"/>
        <v>0</v>
      </c>
      <c r="N255" s="221">
        <f t="shared" si="132"/>
        <v>0</v>
      </c>
      <c r="O255" s="221">
        <f t="shared" si="132"/>
        <v>0</v>
      </c>
      <c r="P255" s="221">
        <f t="shared" si="132"/>
        <v>0</v>
      </c>
      <c r="R255" s="367"/>
      <c r="S255" s="367"/>
      <c r="T255" s="347"/>
      <c r="U255" s="251"/>
      <c r="V255" s="251"/>
      <c r="W255" s="251"/>
      <c r="X255" s="251"/>
    </row>
    <row r="256" spans="2:24" ht="30" customHeight="1" outlineLevel="1" thickTop="1" x14ac:dyDescent="0.25">
      <c r="B256" s="2">
        <v>219</v>
      </c>
      <c r="C256" s="2">
        <v>184</v>
      </c>
      <c r="D256" s="354" t="s">
        <v>634</v>
      </c>
      <c r="E256" s="226">
        <v>3.9601593625498008</v>
      </c>
      <c r="F256" s="225"/>
      <c r="G256" s="225"/>
      <c r="H256" s="225"/>
      <c r="J256" s="368">
        <v>219</v>
      </c>
      <c r="K256" s="368">
        <v>183</v>
      </c>
      <c r="L256" s="244" t="str">
        <f t="shared" ref="L256:P257" si="133">D257</f>
        <v>Волноваський районний суд Донецької області</v>
      </c>
      <c r="M256" s="241">
        <f t="shared" si="133"/>
        <v>5</v>
      </c>
      <c r="N256" s="242">
        <f t="shared" si="133"/>
        <v>0</v>
      </c>
      <c r="O256" s="242">
        <f t="shared" si="133"/>
        <v>0</v>
      </c>
      <c r="P256" s="242">
        <f t="shared" si="133"/>
        <v>0</v>
      </c>
      <c r="R256" s="368">
        <v>145</v>
      </c>
      <c r="S256" s="368">
        <v>128</v>
      </c>
      <c r="T256" s="244" t="s">
        <v>510</v>
      </c>
      <c r="U256" s="241">
        <f>M256+M257</f>
        <v>9.0079681274900398</v>
      </c>
      <c r="V256" s="241">
        <f>N256+N257</f>
        <v>0</v>
      </c>
      <c r="W256" s="241">
        <f>O256+O257</f>
        <v>0</v>
      </c>
      <c r="X256" s="241">
        <f>P256+P257</f>
        <v>0</v>
      </c>
    </row>
    <row r="257" spans="2:24" ht="15.75" customHeight="1" outlineLevel="1" thickBot="1" x14ac:dyDescent="0.3">
      <c r="B257" s="2">
        <v>220</v>
      </c>
      <c r="C257" s="2">
        <v>185</v>
      </c>
      <c r="D257" s="354" t="s">
        <v>635</v>
      </c>
      <c r="E257" s="226">
        <v>5</v>
      </c>
      <c r="F257" s="225"/>
      <c r="G257" s="225"/>
      <c r="H257" s="225"/>
      <c r="J257" s="367">
        <v>220</v>
      </c>
      <c r="K257" s="367">
        <v>184</v>
      </c>
      <c r="L257" s="270" t="str">
        <f t="shared" si="133"/>
        <v>Володарський районний суд Донецької області</v>
      </c>
      <c r="M257" s="248">
        <f t="shared" si="133"/>
        <v>4.0079681274900398</v>
      </c>
      <c r="N257" s="271">
        <f t="shared" si="133"/>
        <v>0</v>
      </c>
      <c r="O257" s="271">
        <f t="shared" si="133"/>
        <v>0</v>
      </c>
      <c r="P257" s="271">
        <f t="shared" si="133"/>
        <v>0</v>
      </c>
      <c r="R257" s="367"/>
      <c r="S257" s="367"/>
      <c r="T257" s="253"/>
      <c r="U257" s="251"/>
      <c r="V257" s="251"/>
      <c r="W257" s="251"/>
      <c r="X257" s="251"/>
    </row>
    <row r="258" spans="2:24" ht="30" customHeight="1" outlineLevel="1" thickTop="1" x14ac:dyDescent="0.25">
      <c r="B258" s="2">
        <v>221</v>
      </c>
      <c r="C258" s="2">
        <v>186</v>
      </c>
      <c r="D258" s="354" t="s">
        <v>636</v>
      </c>
      <c r="E258" s="226">
        <v>4.0079681274900398</v>
      </c>
      <c r="F258" s="225"/>
      <c r="G258" s="225"/>
      <c r="H258" s="225"/>
      <c r="J258" s="368">
        <v>221</v>
      </c>
      <c r="K258" s="368">
        <v>185</v>
      </c>
      <c r="L258" s="244" t="str">
        <f>D265</f>
        <v>Добропільський міськрайонний суд Донецької області</v>
      </c>
      <c r="M258" s="241">
        <f>E265</f>
        <v>9.9880478087649394</v>
      </c>
      <c r="N258" s="242">
        <f>F265</f>
        <v>0</v>
      </c>
      <c r="O258" s="242">
        <f>G265</f>
        <v>0</v>
      </c>
      <c r="P258" s="242">
        <f>H265</f>
        <v>0</v>
      </c>
      <c r="R258" s="368">
        <v>146</v>
      </c>
      <c r="S258" s="368">
        <v>129</v>
      </c>
      <c r="T258" s="244" t="s">
        <v>512</v>
      </c>
      <c r="U258" s="241">
        <f>M258+M259</f>
        <v>12.509960159362549</v>
      </c>
      <c r="V258" s="241">
        <f>N258+N259</f>
        <v>0</v>
      </c>
      <c r="W258" s="241">
        <f>O258+O259</f>
        <v>0</v>
      </c>
      <c r="X258" s="241">
        <f>P258+P259</f>
        <v>0</v>
      </c>
    </row>
    <row r="259" spans="2:24" ht="30.75" customHeight="1" outlineLevel="1" thickBot="1" x14ac:dyDescent="0.3">
      <c r="B259" s="314">
        <v>222</v>
      </c>
      <c r="C259" s="314"/>
      <c r="D259" s="366" t="s">
        <v>637</v>
      </c>
      <c r="E259" s="346"/>
      <c r="F259" s="217"/>
      <c r="G259" s="217"/>
      <c r="H259" s="217"/>
      <c r="J259" s="367">
        <v>222</v>
      </c>
      <c r="K259" s="367">
        <v>186</v>
      </c>
      <c r="L259" s="270" t="str">
        <f>D288</f>
        <v>Олександрівський районний суд Донецької області</v>
      </c>
      <c r="M259" s="369">
        <f>E288</f>
        <v>2.5219123505976095</v>
      </c>
      <c r="N259" s="271">
        <f>F288</f>
        <v>0</v>
      </c>
      <c r="O259" s="271">
        <f>G288</f>
        <v>0</v>
      </c>
      <c r="P259" s="271">
        <f>H288</f>
        <v>0</v>
      </c>
      <c r="R259" s="367"/>
      <c r="S259" s="367"/>
      <c r="T259" s="253"/>
      <c r="U259" s="251"/>
      <c r="V259" s="251"/>
      <c r="W259" s="251"/>
      <c r="X259" s="251"/>
    </row>
    <row r="260" spans="2:24" ht="15.75" customHeight="1" outlineLevel="1" thickTop="1" x14ac:dyDescent="0.25">
      <c r="B260" s="2">
        <v>223</v>
      </c>
      <c r="C260" s="2">
        <v>187</v>
      </c>
      <c r="D260" s="354" t="s">
        <v>638</v>
      </c>
      <c r="E260" s="226">
        <v>2.0079681274900398</v>
      </c>
      <c r="F260" s="225"/>
      <c r="G260" s="225"/>
      <c r="H260" s="225"/>
      <c r="J260" s="213">
        <v>223</v>
      </c>
      <c r="K260" s="213"/>
      <c r="L260" s="327" t="str">
        <f>D262</f>
        <v>Дебальцевський міський суд Донецької області</v>
      </c>
      <c r="M260" s="215">
        <f>E262</f>
        <v>0</v>
      </c>
      <c r="N260" s="215">
        <f>F262</f>
        <v>0</v>
      </c>
      <c r="O260" s="215">
        <f>G262</f>
        <v>0</v>
      </c>
      <c r="P260" s="215">
        <f>H262</f>
        <v>0</v>
      </c>
      <c r="R260" s="213">
        <v>147</v>
      </c>
      <c r="S260" s="213"/>
      <c r="T260" s="327" t="s">
        <v>155</v>
      </c>
      <c r="U260" s="322"/>
      <c r="V260" s="322"/>
      <c r="W260" s="322"/>
      <c r="X260" s="322"/>
    </row>
    <row r="261" spans="2:24" ht="15.75" customHeight="1" outlineLevel="1" thickBot="1" x14ac:dyDescent="0.3">
      <c r="B261" s="314">
        <v>224</v>
      </c>
      <c r="C261" s="314"/>
      <c r="D261" s="366" t="s">
        <v>639</v>
      </c>
      <c r="E261" s="346"/>
      <c r="F261" s="217"/>
      <c r="G261" s="217"/>
      <c r="H261" s="217"/>
      <c r="J261" s="275">
        <v>224</v>
      </c>
      <c r="K261" s="275"/>
      <c r="L261" s="331" t="str">
        <f>D268</f>
        <v>Єнакіївський міський суд Донецької області</v>
      </c>
      <c r="M261" s="221">
        <f>E268</f>
        <v>0</v>
      </c>
      <c r="N261" s="221">
        <f>F268</f>
        <v>0</v>
      </c>
      <c r="O261" s="221">
        <f>G268</f>
        <v>0</v>
      </c>
      <c r="P261" s="221">
        <f>H268</f>
        <v>0</v>
      </c>
      <c r="R261" s="367"/>
      <c r="S261" s="367"/>
      <c r="T261" s="253"/>
      <c r="U261" s="251"/>
      <c r="V261" s="251"/>
      <c r="W261" s="251"/>
      <c r="X261" s="251"/>
    </row>
    <row r="262" spans="2:24" ht="15.75" customHeight="1" outlineLevel="1" thickTop="1" x14ac:dyDescent="0.25">
      <c r="B262" s="314">
        <v>225</v>
      </c>
      <c r="C262" s="314"/>
      <c r="D262" s="366" t="s">
        <v>640</v>
      </c>
      <c r="E262" s="346"/>
      <c r="F262" s="217"/>
      <c r="G262" s="217"/>
      <c r="H262" s="217"/>
      <c r="J262" s="368">
        <v>225</v>
      </c>
      <c r="K262" s="368">
        <v>187</v>
      </c>
      <c r="L262" s="244" t="str">
        <f>D263</f>
        <v>Дзержинський міський суд Донецької області</v>
      </c>
      <c r="M262" s="361">
        <f>E263</f>
        <v>8.9641434262948199</v>
      </c>
      <c r="N262" s="242">
        <f>F263</f>
        <v>0</v>
      </c>
      <c r="O262" s="242">
        <f>G263</f>
        <v>0</v>
      </c>
      <c r="P262" s="242">
        <f>H263</f>
        <v>0</v>
      </c>
      <c r="R262" s="368">
        <v>148</v>
      </c>
      <c r="S262" s="368">
        <v>130</v>
      </c>
      <c r="T262" s="244" t="s">
        <v>515</v>
      </c>
      <c r="U262" s="241">
        <f>M262+M263+M264</f>
        <v>25.944223107569719</v>
      </c>
      <c r="V262" s="241">
        <f>N262+N263+N264</f>
        <v>0</v>
      </c>
      <c r="W262" s="241">
        <f>O262+O263+O264</f>
        <v>0</v>
      </c>
      <c r="X262" s="241">
        <f>P262+P263+P264</f>
        <v>0</v>
      </c>
    </row>
    <row r="263" spans="2:24" ht="15" customHeight="1" outlineLevel="1" x14ac:dyDescent="0.25">
      <c r="B263" s="2">
        <v>226</v>
      </c>
      <c r="C263" s="2">
        <v>188</v>
      </c>
      <c r="D263" s="354" t="s">
        <v>641</v>
      </c>
      <c r="E263" s="226">
        <v>8.9641434262948199</v>
      </c>
      <c r="F263" s="225"/>
      <c r="G263" s="225"/>
      <c r="H263" s="225"/>
      <c r="J263" s="345">
        <v>226</v>
      </c>
      <c r="K263" s="345">
        <v>188</v>
      </c>
      <c r="L263" s="236" t="str">
        <f>D267</f>
        <v>Дружківський міський суд Донецької області</v>
      </c>
      <c r="M263" s="361">
        <f>E267</f>
        <v>5.9960159362549801</v>
      </c>
      <c r="N263" s="242">
        <f>F267</f>
        <v>0</v>
      </c>
      <c r="O263" s="242">
        <f>G267</f>
        <v>0</v>
      </c>
      <c r="P263" s="242">
        <f>H267</f>
        <v>0</v>
      </c>
      <c r="R263" s="345"/>
      <c r="S263" s="345"/>
      <c r="T263" s="304"/>
      <c r="U263" s="158"/>
      <c r="V263" s="158"/>
      <c r="W263" s="158"/>
      <c r="X263" s="158"/>
    </row>
    <row r="264" spans="2:24" ht="30.75" customHeight="1" outlineLevel="1" thickBot="1" x14ac:dyDescent="0.3">
      <c r="B264" s="2">
        <v>227</v>
      </c>
      <c r="C264" s="2">
        <v>189</v>
      </c>
      <c r="D264" s="354" t="s">
        <v>642</v>
      </c>
      <c r="E264" s="226">
        <v>6.0119521912350598</v>
      </c>
      <c r="F264" s="225"/>
      <c r="G264" s="225"/>
      <c r="H264" s="225"/>
      <c r="J264" s="367">
        <v>227</v>
      </c>
      <c r="K264" s="367">
        <v>189</v>
      </c>
      <c r="L264" s="270" t="str">
        <f>D278</f>
        <v>Костянтинівський міськрайонний суд Донецької області</v>
      </c>
      <c r="M264" s="248">
        <f>E278</f>
        <v>10.98406374501992</v>
      </c>
      <c r="N264" s="271">
        <f>F278</f>
        <v>0</v>
      </c>
      <c r="O264" s="271">
        <f>G278</f>
        <v>0</v>
      </c>
      <c r="P264" s="271">
        <f>H278</f>
        <v>0</v>
      </c>
      <c r="R264" s="367"/>
      <c r="S264" s="367"/>
      <c r="T264" s="347"/>
      <c r="U264" s="251"/>
      <c r="V264" s="251"/>
      <c r="W264" s="251"/>
      <c r="X264" s="251"/>
    </row>
    <row r="265" spans="2:24" ht="30.75" customHeight="1" outlineLevel="1" thickTop="1" x14ac:dyDescent="0.25">
      <c r="B265" s="2">
        <v>228</v>
      </c>
      <c r="C265" s="2">
        <v>190</v>
      </c>
      <c r="D265" s="354" t="s">
        <v>644</v>
      </c>
      <c r="E265" s="226">
        <v>9.9880478087649394</v>
      </c>
      <c r="F265" s="225"/>
      <c r="G265" s="225"/>
      <c r="H265" s="225"/>
      <c r="J265" s="368">
        <v>228</v>
      </c>
      <c r="K265" s="368">
        <v>190</v>
      </c>
      <c r="L265" s="297" t="str">
        <f>D256</f>
        <v>Великоновосілківський районний суд Донецької області</v>
      </c>
      <c r="M265" s="361">
        <f>E256</f>
        <v>3.9601593625498008</v>
      </c>
      <c r="N265" s="242">
        <f>F256</f>
        <v>0</v>
      </c>
      <c r="O265" s="242">
        <f>G256</f>
        <v>0</v>
      </c>
      <c r="P265" s="242">
        <f>H256</f>
        <v>0</v>
      </c>
      <c r="R265" s="368">
        <v>149</v>
      </c>
      <c r="S265" s="368">
        <v>131</v>
      </c>
      <c r="T265" s="244" t="s">
        <v>517</v>
      </c>
      <c r="U265" s="241">
        <f>M265+M266+M267</f>
        <v>11.952191235059761</v>
      </c>
      <c r="V265" s="241">
        <f>N265+N266+N267</f>
        <v>0</v>
      </c>
      <c r="W265" s="241">
        <f>O265+O266+O267</f>
        <v>0</v>
      </c>
      <c r="X265" s="241">
        <f>P265+P266+P267</f>
        <v>0</v>
      </c>
    </row>
    <row r="266" spans="2:24" ht="15" customHeight="1" outlineLevel="1" x14ac:dyDescent="0.25">
      <c r="B266" s="314">
        <v>229</v>
      </c>
      <c r="C266" s="314"/>
      <c r="D266" s="366" t="s">
        <v>646</v>
      </c>
      <c r="E266" s="346"/>
      <c r="F266" s="217"/>
      <c r="G266" s="217"/>
      <c r="H266" s="217"/>
      <c r="J266" s="345">
        <v>229</v>
      </c>
      <c r="K266" s="345">
        <v>191</v>
      </c>
      <c r="L266" s="236" t="str">
        <f>D260</f>
        <v>Вугледарський міський суд Донецької області</v>
      </c>
      <c r="M266" s="361">
        <f>E260</f>
        <v>2.0079681274900398</v>
      </c>
      <c r="N266" s="242">
        <f>F260</f>
        <v>0</v>
      </c>
      <c r="O266" s="242">
        <f>G260</f>
        <v>0</v>
      </c>
      <c r="P266" s="242">
        <f>H260</f>
        <v>0</v>
      </c>
      <c r="R266" s="345"/>
      <c r="S266" s="345"/>
      <c r="T266" s="304"/>
      <c r="U266" s="158"/>
      <c r="V266" s="158"/>
      <c r="W266" s="158"/>
      <c r="X266" s="158"/>
    </row>
    <row r="267" spans="2:24" ht="15.75" customHeight="1" outlineLevel="1" thickBot="1" x14ac:dyDescent="0.3">
      <c r="B267" s="2">
        <v>230</v>
      </c>
      <c r="C267" s="2">
        <v>191</v>
      </c>
      <c r="D267" s="354" t="s">
        <v>648</v>
      </c>
      <c r="E267" s="226">
        <v>5.9960159362549801</v>
      </c>
      <c r="F267" s="225"/>
      <c r="G267" s="225"/>
      <c r="H267" s="225"/>
      <c r="J267" s="367">
        <v>230</v>
      </c>
      <c r="K267" s="367">
        <v>192</v>
      </c>
      <c r="L267" s="234" t="str">
        <f>D284</f>
        <v>Мар’їнський районний суд Донецької області</v>
      </c>
      <c r="M267" s="369">
        <f>E284</f>
        <v>5.9840637450199203</v>
      </c>
      <c r="N267" s="271">
        <f>F284</f>
        <v>0</v>
      </c>
      <c r="O267" s="271">
        <f>G284</f>
        <v>0</v>
      </c>
      <c r="P267" s="271">
        <f>H284</f>
        <v>0</v>
      </c>
      <c r="R267" s="367"/>
      <c r="S267" s="367"/>
      <c r="T267" s="347"/>
      <c r="U267" s="251"/>
      <c r="V267" s="251"/>
      <c r="W267" s="251"/>
      <c r="X267" s="251"/>
    </row>
    <row r="268" spans="2:24" ht="15" customHeight="1" outlineLevel="1" thickTop="1" x14ac:dyDescent="0.25">
      <c r="B268" s="314">
        <v>231</v>
      </c>
      <c r="C268" s="314"/>
      <c r="D268" s="366" t="s">
        <v>650</v>
      </c>
      <c r="E268" s="346"/>
      <c r="F268" s="217"/>
      <c r="G268" s="217"/>
      <c r="H268" s="217"/>
      <c r="J268" s="213">
        <v>231</v>
      </c>
      <c r="K268" s="213"/>
      <c r="L268" s="313" t="str">
        <f>D252</f>
        <v>Авдіївський міський суд Донецької області</v>
      </c>
      <c r="M268" s="215">
        <f>E252</f>
        <v>0</v>
      </c>
      <c r="N268" s="215">
        <f>F252</f>
        <v>0</v>
      </c>
      <c r="O268" s="215">
        <f>G252</f>
        <v>0</v>
      </c>
      <c r="P268" s="215">
        <f>H252</f>
        <v>0</v>
      </c>
      <c r="R268" s="368">
        <v>150</v>
      </c>
      <c r="S268" s="368">
        <v>132</v>
      </c>
      <c r="T268" s="244" t="s">
        <v>519</v>
      </c>
      <c r="U268" s="241">
        <f>M268+M269+M270+M271+M272</f>
        <v>25.95617529880478</v>
      </c>
      <c r="V268" s="241">
        <f>N268+N269+N270+N271+N272</f>
        <v>0</v>
      </c>
      <c r="W268" s="241">
        <f>O268+O269+O270+O271+O272</f>
        <v>0</v>
      </c>
      <c r="X268" s="241">
        <f>P268+P269+P270+P271+P272</f>
        <v>0</v>
      </c>
    </row>
    <row r="269" spans="2:24" ht="15" customHeight="1" outlineLevel="1" x14ac:dyDescent="0.25">
      <c r="B269" s="314">
        <v>232</v>
      </c>
      <c r="C269" s="314"/>
      <c r="D269" s="366" t="s">
        <v>652</v>
      </c>
      <c r="E269" s="346"/>
      <c r="F269" s="217"/>
      <c r="G269" s="217"/>
      <c r="H269" s="217"/>
      <c r="J269" s="345">
        <v>232</v>
      </c>
      <c r="K269" s="345">
        <v>193</v>
      </c>
      <c r="L269" s="244" t="str">
        <f>D264</f>
        <v>Димитровський міський суд Донецької області</v>
      </c>
      <c r="M269" s="361">
        <f>E264</f>
        <v>6.0119521912350598</v>
      </c>
      <c r="N269" s="242">
        <f>F264</f>
        <v>0</v>
      </c>
      <c r="O269" s="242">
        <f>G264</f>
        <v>0</v>
      </c>
      <c r="P269" s="242">
        <f>H264</f>
        <v>0</v>
      </c>
      <c r="R269" s="345"/>
      <c r="S269" s="345"/>
      <c r="T269" s="371"/>
      <c r="U269" s="158"/>
      <c r="V269" s="158"/>
      <c r="W269" s="158"/>
      <c r="X269" s="158"/>
    </row>
    <row r="270" spans="2:24" ht="30" customHeight="1" outlineLevel="1" x14ac:dyDescent="0.25">
      <c r="B270" s="2">
        <v>233</v>
      </c>
      <c r="C270" s="2">
        <v>192</v>
      </c>
      <c r="D270" s="354" t="s">
        <v>654</v>
      </c>
      <c r="E270" s="226">
        <v>14.96414342629482</v>
      </c>
      <c r="F270" s="225"/>
      <c r="G270" s="225"/>
      <c r="H270" s="225"/>
      <c r="J270" s="368">
        <v>233</v>
      </c>
      <c r="K270" s="368">
        <v>194</v>
      </c>
      <c r="L270" s="244" t="str">
        <f>D280</f>
        <v>Красноармійський міськрайонний суд Донецької області</v>
      </c>
      <c r="M270" s="361">
        <f>E280</f>
        <v>12.96414342629482</v>
      </c>
      <c r="N270" s="225">
        <f>F280</f>
        <v>0</v>
      </c>
      <c r="O270" s="225">
        <f>G280</f>
        <v>0</v>
      </c>
      <c r="P270" s="225">
        <f>H280</f>
        <v>0</v>
      </c>
      <c r="R270" s="345"/>
      <c r="S270" s="345"/>
      <c r="T270" s="304"/>
      <c r="U270" s="158"/>
      <c r="V270" s="158"/>
      <c r="W270" s="158"/>
      <c r="X270" s="158"/>
    </row>
    <row r="271" spans="2:24" ht="15" customHeight="1" outlineLevel="1" x14ac:dyDescent="0.25">
      <c r="B271" s="2">
        <v>234</v>
      </c>
      <c r="C271" s="2">
        <v>193</v>
      </c>
      <c r="D271" s="354" t="s">
        <v>656</v>
      </c>
      <c r="E271" s="226">
        <v>7.9840637450199203</v>
      </c>
      <c r="F271" s="225"/>
      <c r="G271" s="225"/>
      <c r="H271" s="225"/>
      <c r="J271" s="345">
        <v>234</v>
      </c>
      <c r="K271" s="345">
        <v>195</v>
      </c>
      <c r="L271" s="244" t="str">
        <f>D287</f>
        <v>Новогродівський міський суд Донецької області</v>
      </c>
      <c r="M271" s="361">
        <f>E287</f>
        <v>0</v>
      </c>
      <c r="N271" s="225">
        <f>F287</f>
        <v>0</v>
      </c>
      <c r="O271" s="225">
        <f>G287</f>
        <v>0</v>
      </c>
      <c r="P271" s="225">
        <f>H287</f>
        <v>0</v>
      </c>
      <c r="R271" s="345"/>
      <c r="S271" s="345"/>
      <c r="T271" s="304"/>
      <c r="U271" s="158"/>
      <c r="V271" s="158"/>
      <c r="W271" s="158"/>
      <c r="X271" s="158"/>
    </row>
    <row r="272" spans="2:24" ht="15.75" customHeight="1" outlineLevel="1" thickBot="1" x14ac:dyDescent="0.3">
      <c r="B272" s="314">
        <v>235</v>
      </c>
      <c r="C272" s="314"/>
      <c r="D272" s="366" t="s">
        <v>657</v>
      </c>
      <c r="E272" s="346"/>
      <c r="F272" s="217"/>
      <c r="G272" s="217"/>
      <c r="H272" s="217"/>
      <c r="J272" s="367">
        <v>235</v>
      </c>
      <c r="K272" s="367">
        <v>196</v>
      </c>
      <c r="L272" s="234" t="str">
        <f>D294</f>
        <v>Селидівський міський суд Донецької області</v>
      </c>
      <c r="M272" s="369">
        <f>E294</f>
        <v>6.9800796812749004</v>
      </c>
      <c r="N272" s="271">
        <f>F294</f>
        <v>0</v>
      </c>
      <c r="O272" s="271">
        <f>G294</f>
        <v>0</v>
      </c>
      <c r="P272" s="271">
        <f>H294</f>
        <v>0</v>
      </c>
      <c r="R272" s="367"/>
      <c r="S272" s="367"/>
      <c r="T272" s="347"/>
      <c r="U272" s="251"/>
      <c r="V272" s="251"/>
      <c r="W272" s="251"/>
      <c r="X272" s="251"/>
    </row>
    <row r="273" spans="2:24" ht="30" customHeight="1" outlineLevel="1" thickTop="1" x14ac:dyDescent="0.25">
      <c r="B273" s="314">
        <v>236</v>
      </c>
      <c r="C273" s="314"/>
      <c r="D273" s="366" t="s">
        <v>658</v>
      </c>
      <c r="E273" s="346"/>
      <c r="F273" s="217"/>
      <c r="G273" s="217"/>
      <c r="H273" s="217"/>
      <c r="J273" s="368">
        <v>236</v>
      </c>
      <c r="K273" s="368">
        <v>197</v>
      </c>
      <c r="L273" s="244" t="str">
        <f>D281</f>
        <v>Краснолиманський міський суд Донецької області</v>
      </c>
      <c r="M273" s="361">
        <f>E281</f>
        <v>6.9641434262948207</v>
      </c>
      <c r="N273" s="242">
        <f>F281</f>
        <v>0</v>
      </c>
      <c r="O273" s="242">
        <f>G281</f>
        <v>0</v>
      </c>
      <c r="P273" s="242">
        <f>H281</f>
        <v>0</v>
      </c>
      <c r="R273" s="368">
        <v>151</v>
      </c>
      <c r="S273" s="368">
        <v>133</v>
      </c>
      <c r="T273" s="244" t="s">
        <v>521</v>
      </c>
      <c r="U273" s="241">
        <f>M273+M274</f>
        <v>19.752988047808763</v>
      </c>
      <c r="V273" s="241">
        <f>N273+N274</f>
        <v>0</v>
      </c>
      <c r="W273" s="241">
        <f>O273+O274</f>
        <v>0</v>
      </c>
      <c r="X273" s="241">
        <f>P273+P274</f>
        <v>0</v>
      </c>
    </row>
    <row r="274" spans="2:24" ht="30.75" customHeight="1" outlineLevel="1" thickBot="1" x14ac:dyDescent="0.3">
      <c r="B274" s="314">
        <v>237</v>
      </c>
      <c r="C274" s="314"/>
      <c r="D274" s="366" t="s">
        <v>659</v>
      </c>
      <c r="E274" s="346"/>
      <c r="F274" s="217"/>
      <c r="G274" s="217"/>
      <c r="H274" s="217"/>
      <c r="J274" s="367">
        <v>237</v>
      </c>
      <c r="K274" s="367">
        <v>198</v>
      </c>
      <c r="L274" s="270" t="str">
        <f>D295</f>
        <v>Слов’янський міськрайонний суд Донецької області</v>
      </c>
      <c r="M274" s="369">
        <f>E295</f>
        <v>12.788844621513944</v>
      </c>
      <c r="N274" s="271">
        <f>F295</f>
        <v>0</v>
      </c>
      <c r="O274" s="271">
        <f>G295</f>
        <v>0</v>
      </c>
      <c r="P274" s="271">
        <f>H295</f>
        <v>0</v>
      </c>
      <c r="R274" s="367"/>
      <c r="S274" s="367"/>
      <c r="T274" s="253"/>
      <c r="U274" s="251"/>
      <c r="V274" s="251"/>
      <c r="W274" s="251"/>
      <c r="X274" s="251"/>
    </row>
    <row r="275" spans="2:24" ht="15" customHeight="1" outlineLevel="1" thickTop="1" x14ac:dyDescent="0.25">
      <c r="B275" s="314">
        <v>238</v>
      </c>
      <c r="C275" s="314"/>
      <c r="D275" s="366" t="s">
        <v>661</v>
      </c>
      <c r="E275" s="346"/>
      <c r="F275" s="217"/>
      <c r="G275" s="217"/>
      <c r="H275" s="217"/>
      <c r="J275" s="213">
        <v>238</v>
      </c>
      <c r="K275" s="213"/>
      <c r="L275" s="328" t="str">
        <f>D269</f>
        <v>Жданівський міський суд Донецької області</v>
      </c>
      <c r="M275" s="215">
        <f>E269</f>
        <v>0</v>
      </c>
      <c r="N275" s="215">
        <f>F269</f>
        <v>0</v>
      </c>
      <c r="O275" s="215">
        <f>G269</f>
        <v>0</v>
      </c>
      <c r="P275" s="215">
        <f>H269</f>
        <v>0</v>
      </c>
      <c r="R275" s="213">
        <v>152</v>
      </c>
      <c r="S275" s="213"/>
      <c r="T275" s="313" t="s">
        <v>158</v>
      </c>
      <c r="U275" s="215"/>
      <c r="V275" s="215"/>
      <c r="W275" s="215"/>
      <c r="X275" s="215"/>
    </row>
    <row r="276" spans="2:24" ht="15" customHeight="1" outlineLevel="1" x14ac:dyDescent="0.25">
      <c r="B276" s="314">
        <v>239</v>
      </c>
      <c r="C276" s="314"/>
      <c r="D276" s="366" t="s">
        <v>662</v>
      </c>
      <c r="E276" s="346"/>
      <c r="F276" s="217"/>
      <c r="G276" s="217"/>
      <c r="H276" s="217"/>
      <c r="J276" s="314">
        <v>239</v>
      </c>
      <c r="K276" s="314"/>
      <c r="L276" s="333" t="str">
        <f>D275</f>
        <v>Кіровський міський суд Донецької області</v>
      </c>
      <c r="M276" s="215">
        <f>E275</f>
        <v>0</v>
      </c>
      <c r="N276" s="217">
        <f>F275</f>
        <v>0</v>
      </c>
      <c r="O276" s="217">
        <f>G275</f>
        <v>0</v>
      </c>
      <c r="P276" s="217">
        <f>H275</f>
        <v>0</v>
      </c>
      <c r="R276" s="345"/>
      <c r="S276" s="345"/>
      <c r="T276" s="304"/>
      <c r="U276" s="158"/>
      <c r="V276" s="158"/>
      <c r="W276" s="158"/>
      <c r="X276" s="158"/>
    </row>
    <row r="277" spans="2:24" ht="15.75" customHeight="1" outlineLevel="1" thickBot="1" x14ac:dyDescent="0.3">
      <c r="B277" s="314">
        <v>240</v>
      </c>
      <c r="C277" s="314"/>
      <c r="D277" s="366" t="s">
        <v>663</v>
      </c>
      <c r="E277" s="346"/>
      <c r="F277" s="217"/>
      <c r="G277" s="217"/>
      <c r="H277" s="217"/>
      <c r="J277" s="275">
        <v>240</v>
      </c>
      <c r="K277" s="275"/>
      <c r="L277" s="372" t="str">
        <f>D301</f>
        <v>Харцизький міський суд Донецької області</v>
      </c>
      <c r="M277" s="221">
        <f>E301</f>
        <v>0</v>
      </c>
      <c r="N277" s="221">
        <f>F301</f>
        <v>0</v>
      </c>
      <c r="O277" s="221">
        <f>G301</f>
        <v>0</v>
      </c>
      <c r="P277" s="221">
        <f>H301</f>
        <v>0</v>
      </c>
      <c r="R277" s="367"/>
      <c r="S277" s="367"/>
      <c r="T277" s="347"/>
      <c r="U277" s="251"/>
      <c r="V277" s="251"/>
      <c r="W277" s="251"/>
      <c r="X277" s="251"/>
    </row>
    <row r="278" spans="2:24" ht="30" customHeight="1" outlineLevel="1" thickTop="1" x14ac:dyDescent="0.25">
      <c r="B278" s="2">
        <v>241</v>
      </c>
      <c r="C278" s="2">
        <v>194</v>
      </c>
      <c r="D278" s="354" t="s">
        <v>664</v>
      </c>
      <c r="E278" s="226">
        <v>10.98406374501992</v>
      </c>
      <c r="F278" s="225"/>
      <c r="G278" s="225"/>
      <c r="H278" s="225"/>
      <c r="J278" s="213">
        <v>241</v>
      </c>
      <c r="K278" s="213"/>
      <c r="L278" s="313" t="str">
        <f>D253</f>
        <v>Амвросіївський районний суд Донецької області</v>
      </c>
      <c r="M278" s="215">
        <f>E253</f>
        <v>0</v>
      </c>
      <c r="N278" s="215">
        <f>F253</f>
        <v>0</v>
      </c>
      <c r="O278" s="215">
        <f>G253</f>
        <v>0</v>
      </c>
      <c r="P278" s="215">
        <f>H253</f>
        <v>0</v>
      </c>
      <c r="R278" s="213">
        <v>153</v>
      </c>
      <c r="S278" s="213"/>
      <c r="T278" s="313" t="s">
        <v>159</v>
      </c>
      <c r="U278" s="215"/>
      <c r="V278" s="215"/>
      <c r="W278" s="215"/>
      <c r="X278" s="215"/>
    </row>
    <row r="279" spans="2:24" ht="15" customHeight="1" outlineLevel="1" x14ac:dyDescent="0.25">
      <c r="B279" s="2">
        <v>242</v>
      </c>
      <c r="C279" s="2">
        <v>195</v>
      </c>
      <c r="D279" s="354" t="s">
        <v>665</v>
      </c>
      <c r="E279" s="226">
        <v>16.95617529880478</v>
      </c>
      <c r="F279" s="225"/>
      <c r="G279" s="225"/>
      <c r="H279" s="225"/>
      <c r="J279" s="314">
        <v>242</v>
      </c>
      <c r="K279" s="314"/>
      <c r="L279" s="329" t="str">
        <f>D296</f>
        <v>Сніжнянський міський суд Донецької області</v>
      </c>
      <c r="M279" s="215">
        <f>E296</f>
        <v>0</v>
      </c>
      <c r="N279" s="217">
        <f>F296</f>
        <v>0</v>
      </c>
      <c r="O279" s="217">
        <f>G296</f>
        <v>0</v>
      </c>
      <c r="P279" s="217">
        <f>H296</f>
        <v>0</v>
      </c>
      <c r="R279" s="345"/>
      <c r="S279" s="345"/>
      <c r="T279" s="304"/>
      <c r="U279" s="158"/>
      <c r="V279" s="158"/>
      <c r="W279" s="158"/>
      <c r="X279" s="158"/>
    </row>
    <row r="280" spans="2:24" ht="30" customHeight="1" outlineLevel="1" x14ac:dyDescent="0.25">
      <c r="B280" s="2">
        <v>243</v>
      </c>
      <c r="C280" s="2">
        <v>196</v>
      </c>
      <c r="D280" s="354" t="s">
        <v>666</v>
      </c>
      <c r="E280" s="226">
        <v>12.96414342629482</v>
      </c>
      <c r="F280" s="225"/>
      <c r="G280" s="225"/>
      <c r="H280" s="225"/>
      <c r="J280" s="314">
        <v>243</v>
      </c>
      <c r="K280" s="314"/>
      <c r="L280" s="329" t="str">
        <f>D300</f>
        <v>Торезький міський суд Донецької області</v>
      </c>
      <c r="M280" s="215">
        <f>E300</f>
        <v>0</v>
      </c>
      <c r="N280" s="217">
        <f>F300</f>
        <v>0</v>
      </c>
      <c r="O280" s="217">
        <f>G300</f>
        <v>0</v>
      </c>
      <c r="P280" s="217">
        <f>H300</f>
        <v>0</v>
      </c>
      <c r="R280" s="345"/>
      <c r="S280" s="345"/>
      <c r="T280" s="304"/>
      <c r="U280" s="158"/>
      <c r="V280" s="158"/>
      <c r="W280" s="158"/>
      <c r="X280" s="158"/>
    </row>
    <row r="281" spans="2:24" ht="30.75" customHeight="1" outlineLevel="1" thickBot="1" x14ac:dyDescent="0.3">
      <c r="B281" s="2">
        <v>244</v>
      </c>
      <c r="C281" s="2">
        <v>197</v>
      </c>
      <c r="D281" s="354" t="s">
        <v>667</v>
      </c>
      <c r="E281" s="226">
        <v>6.9641434262948207</v>
      </c>
      <c r="F281" s="225"/>
      <c r="G281" s="225"/>
      <c r="H281" s="225"/>
      <c r="J281" s="275">
        <v>244</v>
      </c>
      <c r="K281" s="275"/>
      <c r="L281" s="331" t="str">
        <f>D305</f>
        <v>Шахтарський міськрайонний суд Донецької області</v>
      </c>
      <c r="M281" s="221">
        <f>E305</f>
        <v>0</v>
      </c>
      <c r="N281" s="221">
        <f>F305</f>
        <v>0</v>
      </c>
      <c r="O281" s="221">
        <f>G305</f>
        <v>0</v>
      </c>
      <c r="P281" s="221">
        <f>H305</f>
        <v>0</v>
      </c>
      <c r="R281" s="367"/>
      <c r="S281" s="367"/>
      <c r="T281" s="347"/>
      <c r="U281" s="251"/>
      <c r="V281" s="251"/>
      <c r="W281" s="251"/>
      <c r="X281" s="251"/>
    </row>
    <row r="282" spans="2:24" ht="31.5" customHeight="1" outlineLevel="1" thickTop="1" thickBot="1" x14ac:dyDescent="0.3">
      <c r="B282" s="314">
        <v>245</v>
      </c>
      <c r="C282" s="314"/>
      <c r="D282" s="366" t="s">
        <v>668</v>
      </c>
      <c r="E282" s="346"/>
      <c r="F282" s="217"/>
      <c r="G282" s="217"/>
      <c r="H282" s="217"/>
      <c r="J282" s="367">
        <v>245</v>
      </c>
      <c r="K282" s="367">
        <v>199</v>
      </c>
      <c r="L282" s="238" t="str">
        <f>D254</f>
        <v>Артемівський міськрайонний суд Донецької області</v>
      </c>
      <c r="M282" s="307">
        <f>E254</f>
        <v>13.04382470119522</v>
      </c>
      <c r="N282" s="280">
        <f>F254</f>
        <v>0</v>
      </c>
      <c r="O282" s="280">
        <f>G254</f>
        <v>0</v>
      </c>
      <c r="P282" s="280">
        <f>H254</f>
        <v>0</v>
      </c>
      <c r="R282" s="367">
        <v>154</v>
      </c>
      <c r="S282" s="367">
        <v>134</v>
      </c>
      <c r="T282" s="238" t="s">
        <v>525</v>
      </c>
      <c r="U282" s="235">
        <f t="shared" ref="U282:X283" si="134">M282</f>
        <v>13.04382470119522</v>
      </c>
      <c r="V282" s="235">
        <f t="shared" si="134"/>
        <v>0</v>
      </c>
      <c r="W282" s="235">
        <f t="shared" si="134"/>
        <v>0</v>
      </c>
      <c r="X282" s="235">
        <f t="shared" si="134"/>
        <v>0</v>
      </c>
    </row>
    <row r="283" spans="2:24" ht="16.5" customHeight="1" outlineLevel="1" thickTop="1" thickBot="1" x14ac:dyDescent="0.3">
      <c r="B283" s="314">
        <v>246</v>
      </c>
      <c r="C283" s="314"/>
      <c r="D283" s="366" t="s">
        <v>669</v>
      </c>
      <c r="E283" s="346"/>
      <c r="F283" s="217"/>
      <c r="G283" s="217"/>
      <c r="H283" s="217"/>
      <c r="J283" s="367">
        <v>246</v>
      </c>
      <c r="K283" s="367">
        <v>200</v>
      </c>
      <c r="L283" s="238" t="str">
        <f>D279</f>
        <v>Краматорський міський суд Донецької області</v>
      </c>
      <c r="M283" s="307">
        <f>E279</f>
        <v>16.95617529880478</v>
      </c>
      <c r="N283" s="232">
        <f>F279</f>
        <v>0</v>
      </c>
      <c r="O283" s="232">
        <f>G279</f>
        <v>0</v>
      </c>
      <c r="P283" s="232">
        <f>H279</f>
        <v>0</v>
      </c>
      <c r="R283" s="367">
        <v>155</v>
      </c>
      <c r="S283" s="367">
        <v>135</v>
      </c>
      <c r="T283" s="238" t="s">
        <v>527</v>
      </c>
      <c r="U283" s="235">
        <f t="shared" si="134"/>
        <v>16.95617529880478</v>
      </c>
      <c r="V283" s="235">
        <f t="shared" si="134"/>
        <v>0</v>
      </c>
      <c r="W283" s="235">
        <f t="shared" si="134"/>
        <v>0</v>
      </c>
      <c r="X283" s="235">
        <f t="shared" si="134"/>
        <v>0</v>
      </c>
    </row>
    <row r="284" spans="2:24" ht="15" customHeight="1" outlineLevel="1" thickTop="1" x14ac:dyDescent="0.25">
      <c r="B284" s="2">
        <v>247</v>
      </c>
      <c r="C284" s="2">
        <v>198</v>
      </c>
      <c r="D284" s="354" t="s">
        <v>670</v>
      </c>
      <c r="E284" s="226">
        <v>5.9840637450199203</v>
      </c>
      <c r="F284" s="225"/>
      <c r="G284" s="225"/>
      <c r="H284" s="225"/>
      <c r="J284" s="213">
        <v>247</v>
      </c>
      <c r="K284" s="213"/>
      <c r="L284" s="313" t="str">
        <f>D259</f>
        <v>Ворошиловський районний суд м.Донецька</v>
      </c>
      <c r="M284" s="215">
        <f>E259</f>
        <v>0</v>
      </c>
      <c r="N284" s="215">
        <f>F259</f>
        <v>0</v>
      </c>
      <c r="O284" s="215">
        <f>G259</f>
        <v>0</v>
      </c>
      <c r="P284" s="215">
        <f>H259</f>
        <v>0</v>
      </c>
      <c r="R284" s="213">
        <v>156</v>
      </c>
      <c r="S284" s="213"/>
      <c r="T284" s="313" t="s">
        <v>160</v>
      </c>
      <c r="U284" s="215"/>
      <c r="V284" s="215"/>
      <c r="W284" s="215"/>
      <c r="X284" s="215"/>
    </row>
    <row r="285" spans="2:24" ht="15" customHeight="1" outlineLevel="1" x14ac:dyDescent="0.25">
      <c r="B285" s="314">
        <v>248</v>
      </c>
      <c r="C285" s="314"/>
      <c r="D285" s="366" t="s">
        <v>671</v>
      </c>
      <c r="E285" s="346"/>
      <c r="F285" s="217"/>
      <c r="G285" s="217"/>
      <c r="H285" s="217"/>
      <c r="J285" s="314">
        <v>248</v>
      </c>
      <c r="K285" s="314"/>
      <c r="L285" s="329" t="str">
        <f>D274</f>
        <v>Київський районний суд м.Донецька</v>
      </c>
      <c r="M285" s="217">
        <f>E274</f>
        <v>0</v>
      </c>
      <c r="N285" s="217">
        <f>F274</f>
        <v>0</v>
      </c>
      <c r="O285" s="217">
        <f>G274</f>
        <v>0</v>
      </c>
      <c r="P285" s="217">
        <f>H274</f>
        <v>0</v>
      </c>
      <c r="R285" s="345"/>
      <c r="S285" s="345"/>
      <c r="T285" s="304"/>
      <c r="U285" s="158"/>
      <c r="V285" s="158"/>
      <c r="W285" s="158"/>
      <c r="X285" s="158"/>
    </row>
    <row r="286" spans="2:24" ht="15.75" customHeight="1" outlineLevel="1" thickBot="1" x14ac:dyDescent="0.3">
      <c r="B286" s="314">
        <v>249</v>
      </c>
      <c r="C286" s="314"/>
      <c r="D286" s="366" t="s">
        <v>672</v>
      </c>
      <c r="E286" s="346"/>
      <c r="F286" s="217"/>
      <c r="G286" s="217"/>
      <c r="H286" s="217"/>
      <c r="J286" s="275">
        <v>249</v>
      </c>
      <c r="K286" s="275"/>
      <c r="L286" s="331" t="str">
        <f>D282</f>
        <v>Куйбишевський районний суд м.Донецька</v>
      </c>
      <c r="M286" s="221">
        <f>E282</f>
        <v>0</v>
      </c>
      <c r="N286" s="221">
        <f>F282</f>
        <v>0</v>
      </c>
      <c r="O286" s="221">
        <f>G282</f>
        <v>0</v>
      </c>
      <c r="P286" s="221">
        <f>H282</f>
        <v>0</v>
      </c>
      <c r="R286" s="367"/>
      <c r="S286" s="367"/>
      <c r="T286" s="347"/>
      <c r="U286" s="251"/>
      <c r="V286" s="251"/>
      <c r="W286" s="251"/>
      <c r="X286" s="251"/>
    </row>
    <row r="287" spans="2:24" ht="15" customHeight="1" outlineLevel="1" thickTop="1" x14ac:dyDescent="0.25">
      <c r="B287" s="2">
        <v>250</v>
      </c>
      <c r="C287" s="2">
        <v>199</v>
      </c>
      <c r="D287" s="354" t="s">
        <v>673</v>
      </c>
      <c r="E287" s="226">
        <v>0</v>
      </c>
      <c r="F287" s="225"/>
      <c r="G287" s="225"/>
      <c r="H287" s="225"/>
      <c r="J287" s="213">
        <v>250</v>
      </c>
      <c r="K287" s="213"/>
      <c r="L287" s="328" t="str">
        <f>D255</f>
        <v>Будьоннівський районний суд м.Донецька</v>
      </c>
      <c r="M287" s="215">
        <f>E255</f>
        <v>0</v>
      </c>
      <c r="N287" s="215">
        <f>F255</f>
        <v>0</v>
      </c>
      <c r="O287" s="215">
        <f>G255</f>
        <v>0</v>
      </c>
      <c r="P287" s="215">
        <f>H255</f>
        <v>0</v>
      </c>
      <c r="R287" s="213">
        <v>157</v>
      </c>
      <c r="S287" s="213"/>
      <c r="T287" s="313" t="s">
        <v>161</v>
      </c>
      <c r="U287" s="215"/>
      <c r="V287" s="215"/>
      <c r="W287" s="215"/>
      <c r="X287" s="215"/>
    </row>
    <row r="288" spans="2:24" ht="15" customHeight="1" outlineLevel="1" x14ac:dyDescent="0.25">
      <c r="B288" s="2">
        <v>251</v>
      </c>
      <c r="C288" s="2">
        <v>200</v>
      </c>
      <c r="D288" s="354" t="s">
        <v>674</v>
      </c>
      <c r="E288" s="226">
        <v>2.5219123505976095</v>
      </c>
      <c r="F288" s="225"/>
      <c r="G288" s="225"/>
      <c r="H288" s="225"/>
      <c r="J288" s="314">
        <v>251</v>
      </c>
      <c r="K288" s="314"/>
      <c r="L288" s="333" t="str">
        <f>D273</f>
        <v>Калінінський районний суд м.Донецька</v>
      </c>
      <c r="M288" s="217">
        <f>E273</f>
        <v>0</v>
      </c>
      <c r="N288" s="217">
        <f>F273</f>
        <v>0</v>
      </c>
      <c r="O288" s="217">
        <f>G273</f>
        <v>0</v>
      </c>
      <c r="P288" s="217">
        <f>H273</f>
        <v>0</v>
      </c>
      <c r="R288" s="345"/>
      <c r="S288" s="345"/>
      <c r="T288" s="304"/>
      <c r="U288" s="158"/>
      <c r="V288" s="158"/>
      <c r="W288" s="158"/>
      <c r="X288" s="158"/>
    </row>
    <row r="289" spans="2:24" ht="15.75" customHeight="1" outlineLevel="1" thickBot="1" x14ac:dyDescent="0.3">
      <c r="B289" s="2">
        <v>252</v>
      </c>
      <c r="C289" s="2">
        <v>201</v>
      </c>
      <c r="D289" s="354" t="s">
        <v>675</v>
      </c>
      <c r="E289" s="226">
        <v>9.9641434262948199</v>
      </c>
      <c r="F289" s="225"/>
      <c r="G289" s="225"/>
      <c r="H289" s="225"/>
      <c r="J289" s="275">
        <v>252</v>
      </c>
      <c r="K289" s="275"/>
      <c r="L289" s="372" t="str">
        <f>D293</f>
        <v>Пролетарський районний суд м.Донецька</v>
      </c>
      <c r="M289" s="221">
        <f>E293</f>
        <v>0</v>
      </c>
      <c r="N289" s="221">
        <f>F293</f>
        <v>0</v>
      </c>
      <c r="O289" s="221">
        <f>G293</f>
        <v>0</v>
      </c>
      <c r="P289" s="221">
        <f>H293</f>
        <v>0</v>
      </c>
      <c r="R289" s="367"/>
      <c r="S289" s="367"/>
      <c r="T289" s="347"/>
      <c r="U289" s="251"/>
      <c r="V289" s="251"/>
      <c r="W289" s="251"/>
      <c r="X289" s="251"/>
    </row>
    <row r="290" spans="2:24" ht="15.75" customHeight="1" outlineLevel="1" thickTop="1" x14ac:dyDescent="0.25">
      <c r="B290" s="2">
        <v>253</v>
      </c>
      <c r="C290" s="2">
        <v>202</v>
      </c>
      <c r="D290" s="354" t="s">
        <v>676</v>
      </c>
      <c r="E290" s="226">
        <v>1.9920318725099602</v>
      </c>
      <c r="F290" s="225"/>
      <c r="G290" s="225"/>
      <c r="H290" s="225"/>
      <c r="J290" s="213">
        <v>253</v>
      </c>
      <c r="K290" s="213"/>
      <c r="L290" s="373" t="str">
        <f>D276</f>
        <v>Кіровський районний суд м.Донецька</v>
      </c>
      <c r="M290" s="215">
        <f>E276</f>
        <v>0</v>
      </c>
      <c r="N290" s="215">
        <f>F276</f>
        <v>0</v>
      </c>
      <c r="O290" s="215">
        <f>G276</f>
        <v>0</v>
      </c>
      <c r="P290" s="215">
        <f>H276</f>
        <v>0</v>
      </c>
      <c r="R290" s="213">
        <v>158</v>
      </c>
      <c r="S290" s="213"/>
      <c r="T290" s="327" t="s">
        <v>162</v>
      </c>
      <c r="U290" s="322"/>
      <c r="V290" s="322"/>
      <c r="W290" s="322"/>
      <c r="X290" s="322"/>
    </row>
    <row r="291" spans="2:24" ht="15" customHeight="1" outlineLevel="1" x14ac:dyDescent="0.25">
      <c r="B291" s="314">
        <v>254</v>
      </c>
      <c r="C291" s="314"/>
      <c r="D291" s="366" t="s">
        <v>677</v>
      </c>
      <c r="E291" s="346"/>
      <c r="F291" s="217"/>
      <c r="G291" s="217"/>
      <c r="H291" s="217"/>
      <c r="J291" s="314">
        <v>254</v>
      </c>
      <c r="K291" s="314"/>
      <c r="L291" s="333" t="str">
        <f>D283</f>
        <v>Ленінський районний суд м.Донецька</v>
      </c>
      <c r="M291" s="217">
        <f>E283</f>
        <v>0</v>
      </c>
      <c r="N291" s="217">
        <f>F283</f>
        <v>0</v>
      </c>
      <c r="O291" s="217">
        <f>G283</f>
        <v>0</v>
      </c>
      <c r="P291" s="217">
        <f>H283</f>
        <v>0</v>
      </c>
      <c r="R291" s="345"/>
      <c r="S291" s="345"/>
      <c r="T291" s="304"/>
      <c r="U291" s="158"/>
      <c r="V291" s="158"/>
      <c r="W291" s="158"/>
      <c r="X291" s="158"/>
    </row>
    <row r="292" spans="2:24" ht="15.75" customHeight="1" outlineLevel="1" thickBot="1" x14ac:dyDescent="0.3">
      <c r="B292" s="2">
        <v>255</v>
      </c>
      <c r="C292" s="2">
        <v>203</v>
      </c>
      <c r="D292" s="354" t="s">
        <v>678</v>
      </c>
      <c r="E292" s="226">
        <v>5.9840637450199203</v>
      </c>
      <c r="F292" s="225"/>
      <c r="G292" s="225"/>
      <c r="H292" s="225"/>
      <c r="J292" s="275">
        <v>255</v>
      </c>
      <c r="K292" s="275"/>
      <c r="L292" s="372" t="str">
        <f>D291</f>
        <v>Петровський районний суд м.Донецька</v>
      </c>
      <c r="M292" s="221">
        <f>E291</f>
        <v>0</v>
      </c>
      <c r="N292" s="221">
        <f>F291</f>
        <v>0</v>
      </c>
      <c r="O292" s="221">
        <f>G291</f>
        <v>0</v>
      </c>
      <c r="P292" s="221">
        <f>H291</f>
        <v>0</v>
      </c>
      <c r="R292" s="367"/>
      <c r="S292" s="367"/>
      <c r="T292" s="347"/>
      <c r="U292" s="251"/>
      <c r="V292" s="251"/>
      <c r="W292" s="251"/>
      <c r="X292" s="251"/>
    </row>
    <row r="293" spans="2:24" ht="15.75" customHeight="1" outlineLevel="1" thickTop="1" x14ac:dyDescent="0.25">
      <c r="B293" s="314">
        <v>256</v>
      </c>
      <c r="C293" s="314"/>
      <c r="D293" s="366" t="s">
        <v>680</v>
      </c>
      <c r="E293" s="346"/>
      <c r="F293" s="217"/>
      <c r="G293" s="217"/>
      <c r="H293" s="217"/>
      <c r="J293" s="243">
        <v>256</v>
      </c>
      <c r="K293" s="243">
        <v>201</v>
      </c>
      <c r="L293" s="297" t="str">
        <f>D271</f>
        <v>Іллічівський районний суд м.Маріуполя</v>
      </c>
      <c r="M293" s="361">
        <f>E271</f>
        <v>7.9840637450199203</v>
      </c>
      <c r="N293" s="242">
        <f>F271</f>
        <v>0</v>
      </c>
      <c r="O293" s="242">
        <f>G271</f>
        <v>0</v>
      </c>
      <c r="P293" s="242">
        <f>H271</f>
        <v>0</v>
      </c>
      <c r="R293" s="368">
        <v>159</v>
      </c>
      <c r="S293" s="368">
        <v>136</v>
      </c>
      <c r="T293" s="297" t="s">
        <v>532</v>
      </c>
      <c r="U293" s="246">
        <f>M293+M294</f>
        <v>17.948207171314742</v>
      </c>
      <c r="V293" s="246">
        <f>N293+N294</f>
        <v>0</v>
      </c>
      <c r="W293" s="246">
        <f>O293+O294</f>
        <v>0</v>
      </c>
      <c r="X293" s="246">
        <f>P293+P294</f>
        <v>0</v>
      </c>
    </row>
    <row r="294" spans="2:24" ht="15.75" customHeight="1" outlineLevel="1" thickBot="1" x14ac:dyDescent="0.3">
      <c r="B294" s="2">
        <v>257</v>
      </c>
      <c r="C294" s="2">
        <v>204</v>
      </c>
      <c r="D294" s="354" t="s">
        <v>682</v>
      </c>
      <c r="E294" s="226">
        <v>6.9800796812749004</v>
      </c>
      <c r="F294" s="225"/>
      <c r="G294" s="225"/>
      <c r="H294" s="225"/>
      <c r="J294" s="228">
        <v>257</v>
      </c>
      <c r="K294" s="228">
        <v>202</v>
      </c>
      <c r="L294" s="270" t="str">
        <f>D289</f>
        <v>Орджонікідзевський районний суд м.Маріуполя</v>
      </c>
      <c r="M294" s="369">
        <f>E289</f>
        <v>9.9641434262948199</v>
      </c>
      <c r="N294" s="271">
        <f>F289</f>
        <v>0</v>
      </c>
      <c r="O294" s="271">
        <f>G289</f>
        <v>0</v>
      </c>
      <c r="P294" s="271">
        <f>H289</f>
        <v>0</v>
      </c>
      <c r="R294" s="367"/>
      <c r="S294" s="367"/>
      <c r="T294" s="253"/>
      <c r="U294" s="251"/>
      <c r="V294" s="251"/>
      <c r="W294" s="251"/>
      <c r="X294" s="251"/>
    </row>
    <row r="295" spans="2:24" ht="15" customHeight="1" outlineLevel="1" thickTop="1" x14ac:dyDescent="0.25">
      <c r="B295" s="2">
        <v>258</v>
      </c>
      <c r="C295" s="2">
        <v>205</v>
      </c>
      <c r="D295" s="354" t="s">
        <v>684</v>
      </c>
      <c r="E295" s="226">
        <v>12.788844621513944</v>
      </c>
      <c r="F295" s="225"/>
      <c r="G295" s="225"/>
      <c r="H295" s="225"/>
      <c r="J295" s="243">
        <v>258</v>
      </c>
      <c r="K295" s="243">
        <v>203</v>
      </c>
      <c r="L295" s="244" t="str">
        <f>D270</f>
        <v>Жовтневий районний суд м.Маріуполя</v>
      </c>
      <c r="M295" s="361">
        <f>E270</f>
        <v>14.96414342629482</v>
      </c>
      <c r="N295" s="242">
        <f>F270</f>
        <v>0</v>
      </c>
      <c r="O295" s="242">
        <f>G270</f>
        <v>0</v>
      </c>
      <c r="P295" s="242">
        <f>H270</f>
        <v>0</v>
      </c>
      <c r="R295" s="368">
        <v>160</v>
      </c>
      <c r="S295" s="368">
        <v>137</v>
      </c>
      <c r="T295" s="244" t="s">
        <v>534</v>
      </c>
      <c r="U295" s="241">
        <f>M295+M296+M297</f>
        <v>22.940239043824704</v>
      </c>
      <c r="V295" s="241">
        <f>N295+N296+N297</f>
        <v>0</v>
      </c>
      <c r="W295" s="241">
        <f>O295+O296+O297</f>
        <v>0</v>
      </c>
      <c r="X295" s="241">
        <f>P295+P296+P297</f>
        <v>0</v>
      </c>
    </row>
    <row r="296" spans="2:24" ht="15.75" customHeight="1" outlineLevel="1" x14ac:dyDescent="0.25">
      <c r="B296" s="314">
        <v>259</v>
      </c>
      <c r="C296" s="314"/>
      <c r="D296" s="366" t="s">
        <v>686</v>
      </c>
      <c r="E296" s="346"/>
      <c r="F296" s="217"/>
      <c r="G296" s="217"/>
      <c r="H296" s="217"/>
      <c r="J296" s="2">
        <v>259</v>
      </c>
      <c r="K296" s="2">
        <v>204</v>
      </c>
      <c r="L296" s="236" t="str">
        <f>D292</f>
        <v>Приморський районний суд м.Маріуполя</v>
      </c>
      <c r="M296" s="361">
        <f>E292</f>
        <v>5.9840637450199203</v>
      </c>
      <c r="N296" s="242">
        <f>F292</f>
        <v>0</v>
      </c>
      <c r="O296" s="242">
        <f>G292</f>
        <v>0</v>
      </c>
      <c r="P296" s="242">
        <f>H292</f>
        <v>0</v>
      </c>
      <c r="R296" s="345"/>
      <c r="S296" s="345"/>
      <c r="T296" s="304"/>
      <c r="U296" s="158"/>
      <c r="V296" s="158"/>
      <c r="W296" s="158"/>
      <c r="X296" s="158"/>
    </row>
    <row r="297" spans="2:24" ht="30.75" customHeight="1" outlineLevel="1" thickBot="1" x14ac:dyDescent="0.3">
      <c r="B297" s="314">
        <v>260</v>
      </c>
      <c r="C297" s="314"/>
      <c r="D297" s="366" t="s">
        <v>688</v>
      </c>
      <c r="E297" s="346"/>
      <c r="F297" s="217"/>
      <c r="G297" s="217"/>
      <c r="H297" s="217"/>
      <c r="J297" s="228">
        <v>260</v>
      </c>
      <c r="K297" s="228">
        <v>205</v>
      </c>
      <c r="L297" s="270" t="str">
        <f>D290</f>
        <v>Першотравневий районний суд Донецької області</v>
      </c>
      <c r="M297" s="369">
        <f>E290</f>
        <v>1.9920318725099602</v>
      </c>
      <c r="N297" s="271">
        <f>F290</f>
        <v>0</v>
      </c>
      <c r="O297" s="271">
        <f>G290</f>
        <v>0</v>
      </c>
      <c r="P297" s="271">
        <f>H290</f>
        <v>0</v>
      </c>
      <c r="R297" s="367"/>
      <c r="S297" s="367"/>
      <c r="T297" s="347"/>
      <c r="U297" s="251"/>
      <c r="V297" s="251"/>
      <c r="W297" s="251"/>
      <c r="X297" s="251"/>
    </row>
    <row r="298" spans="2:24" ht="15" customHeight="1" outlineLevel="1" thickTop="1" x14ac:dyDescent="0.25">
      <c r="B298" s="314">
        <v>261</v>
      </c>
      <c r="C298" s="314"/>
      <c r="D298" s="366" t="s">
        <v>689</v>
      </c>
      <c r="E298" s="346"/>
      <c r="F298" s="217"/>
      <c r="G298" s="217"/>
      <c r="H298" s="217"/>
      <c r="J298" s="213">
        <v>261</v>
      </c>
      <c r="K298" s="213"/>
      <c r="L298" s="313" t="str">
        <f>D261</f>
        <v>Гірницький районний суд м.Макіївки</v>
      </c>
      <c r="M298" s="215">
        <f>E261</f>
        <v>0</v>
      </c>
      <c r="N298" s="215">
        <f>F261</f>
        <v>0</v>
      </c>
      <c r="O298" s="215">
        <f>G261</f>
        <v>0</v>
      </c>
      <c r="P298" s="215">
        <f>H261</f>
        <v>0</v>
      </c>
      <c r="R298" s="213">
        <v>161</v>
      </c>
      <c r="S298" s="213"/>
      <c r="T298" s="313" t="s">
        <v>156</v>
      </c>
      <c r="U298" s="215"/>
      <c r="V298" s="215"/>
      <c r="W298" s="215"/>
      <c r="X298" s="215"/>
    </row>
    <row r="299" spans="2:24" ht="15" customHeight="1" outlineLevel="1" x14ac:dyDescent="0.25">
      <c r="B299" s="314">
        <v>262</v>
      </c>
      <c r="C299" s="314"/>
      <c r="D299" s="366" t="s">
        <v>690</v>
      </c>
      <c r="E299" s="346"/>
      <c r="F299" s="217"/>
      <c r="G299" s="217"/>
      <c r="H299" s="217"/>
      <c r="J299" s="314">
        <v>262</v>
      </c>
      <c r="K299" s="314"/>
      <c r="L299" s="329" t="str">
        <f>D277</f>
        <v>Кіровський районний суд м.Макіївки</v>
      </c>
      <c r="M299" s="217">
        <f>E277</f>
        <v>0</v>
      </c>
      <c r="N299" s="217">
        <f>F277</f>
        <v>0</v>
      </c>
      <c r="O299" s="217">
        <f>G277</f>
        <v>0</v>
      </c>
      <c r="P299" s="217">
        <f>H277</f>
        <v>0</v>
      </c>
      <c r="R299" s="345"/>
      <c r="S299" s="345"/>
      <c r="T299" s="304"/>
      <c r="U299" s="158"/>
      <c r="V299" s="158"/>
      <c r="W299" s="158"/>
      <c r="X299" s="158"/>
    </row>
    <row r="300" spans="2:24" ht="15" customHeight="1" outlineLevel="1" x14ac:dyDescent="0.25">
      <c r="B300" s="314">
        <v>263</v>
      </c>
      <c r="C300" s="314"/>
      <c r="D300" s="366" t="s">
        <v>691</v>
      </c>
      <c r="E300" s="346"/>
      <c r="F300" s="217"/>
      <c r="G300" s="217"/>
      <c r="H300" s="217"/>
      <c r="J300" s="314">
        <v>263</v>
      </c>
      <c r="K300" s="314"/>
      <c r="L300" s="329" t="str">
        <f>D297</f>
        <v>Совєтський районний суд м.Макіївки</v>
      </c>
      <c r="M300" s="217">
        <f>E297</f>
        <v>0</v>
      </c>
      <c r="N300" s="217">
        <f>F297</f>
        <v>0</v>
      </c>
      <c r="O300" s="217">
        <f>G297</f>
        <v>0</v>
      </c>
      <c r="P300" s="217">
        <f>H297</f>
        <v>0</v>
      </c>
      <c r="R300" s="345"/>
      <c r="S300" s="345"/>
      <c r="T300" s="304"/>
      <c r="U300" s="158"/>
      <c r="V300" s="158"/>
      <c r="W300" s="158"/>
      <c r="X300" s="158"/>
    </row>
    <row r="301" spans="2:24" ht="15" customHeight="1" outlineLevel="1" x14ac:dyDescent="0.25">
      <c r="B301" s="314">
        <v>264</v>
      </c>
      <c r="C301" s="314"/>
      <c r="D301" s="366" t="s">
        <v>692</v>
      </c>
      <c r="E301" s="346"/>
      <c r="F301" s="217"/>
      <c r="G301" s="217"/>
      <c r="H301" s="217"/>
      <c r="J301" s="314">
        <v>264</v>
      </c>
      <c r="K301" s="314"/>
      <c r="L301" s="329" t="str">
        <f t="shared" ref="L301:P302" si="135">D303</f>
        <v>Центрально-Міський районний суд м.Макіївки</v>
      </c>
      <c r="M301" s="217">
        <f t="shared" si="135"/>
        <v>0</v>
      </c>
      <c r="N301" s="217">
        <f t="shared" si="135"/>
        <v>0</v>
      </c>
      <c r="O301" s="217">
        <f t="shared" si="135"/>
        <v>0</v>
      </c>
      <c r="P301" s="217">
        <f t="shared" si="135"/>
        <v>0</v>
      </c>
      <c r="R301" s="345"/>
      <c r="S301" s="345"/>
      <c r="T301" s="304"/>
      <c r="U301" s="158"/>
      <c r="V301" s="158"/>
      <c r="W301" s="158"/>
      <c r="X301" s="158"/>
    </row>
    <row r="302" spans="2:24" ht="15" customHeight="1" outlineLevel="1" x14ac:dyDescent="0.25">
      <c r="B302" s="314">
        <v>265</v>
      </c>
      <c r="C302" s="314"/>
      <c r="D302" s="366" t="s">
        <v>693</v>
      </c>
      <c r="E302" s="346"/>
      <c r="F302" s="217"/>
      <c r="G302" s="217"/>
      <c r="H302" s="217"/>
      <c r="J302" s="314">
        <v>265</v>
      </c>
      <c r="K302" s="314"/>
      <c r="L302" s="329" t="str">
        <f t="shared" si="135"/>
        <v>Червоногвардійський районний суд м.Макіївки</v>
      </c>
      <c r="M302" s="217">
        <f t="shared" si="135"/>
        <v>0</v>
      </c>
      <c r="N302" s="217">
        <f t="shared" si="135"/>
        <v>0</v>
      </c>
      <c r="O302" s="217">
        <f t="shared" si="135"/>
        <v>0</v>
      </c>
      <c r="P302" s="217">
        <f t="shared" si="135"/>
        <v>0</v>
      </c>
      <c r="R302" s="345"/>
      <c r="S302" s="345"/>
      <c r="T302" s="304"/>
      <c r="U302" s="158"/>
      <c r="V302" s="158"/>
      <c r="W302" s="158"/>
      <c r="X302" s="158"/>
    </row>
    <row r="303" spans="2:24" ht="30.75" customHeight="1" outlineLevel="1" thickBot="1" x14ac:dyDescent="0.3">
      <c r="B303" s="314">
        <v>266</v>
      </c>
      <c r="C303" s="314"/>
      <c r="D303" s="366" t="s">
        <v>694</v>
      </c>
      <c r="E303" s="346"/>
      <c r="F303" s="217"/>
      <c r="G303" s="217"/>
      <c r="H303" s="217"/>
      <c r="J303" s="275">
        <v>266</v>
      </c>
      <c r="K303" s="275"/>
      <c r="L303" s="331" t="str">
        <f>D306</f>
        <v>Ясинуватський міськрайонний суд Донецької області</v>
      </c>
      <c r="M303" s="221">
        <f>E306</f>
        <v>0</v>
      </c>
      <c r="N303" s="221">
        <f>F306</f>
        <v>0</v>
      </c>
      <c r="O303" s="221">
        <f>G306</f>
        <v>0</v>
      </c>
      <c r="P303" s="221">
        <f>H306</f>
        <v>0</v>
      </c>
      <c r="R303" s="367"/>
      <c r="S303" s="367"/>
      <c r="T303" s="347"/>
      <c r="U303" s="251"/>
      <c r="V303" s="251"/>
      <c r="W303" s="251"/>
      <c r="X303" s="251"/>
    </row>
    <row r="304" spans="2:24" ht="15" customHeight="1" outlineLevel="1" thickTop="1" x14ac:dyDescent="0.25">
      <c r="B304" s="314">
        <v>267</v>
      </c>
      <c r="C304" s="314"/>
      <c r="D304" s="366" t="s">
        <v>695</v>
      </c>
      <c r="E304" s="346"/>
      <c r="F304" s="217"/>
      <c r="G304" s="217"/>
      <c r="H304" s="217"/>
      <c r="J304" s="213">
        <v>267</v>
      </c>
      <c r="K304" s="213"/>
      <c r="L304" s="328" t="str">
        <f>D272</f>
        <v>Калінінський районний суд м.Горлівки</v>
      </c>
      <c r="M304" s="215">
        <f>E272</f>
        <v>0</v>
      </c>
      <c r="N304" s="215">
        <f>F272</f>
        <v>0</v>
      </c>
      <c r="O304" s="215">
        <f>G272</f>
        <v>0</v>
      </c>
      <c r="P304" s="215">
        <f>H272</f>
        <v>0</v>
      </c>
      <c r="R304" s="213">
        <v>162</v>
      </c>
      <c r="S304" s="213"/>
      <c r="T304" s="313" t="s">
        <v>157</v>
      </c>
      <c r="U304" s="215"/>
      <c r="V304" s="215"/>
      <c r="W304" s="215"/>
      <c r="X304" s="215"/>
    </row>
    <row r="305" spans="2:24" ht="15" customHeight="1" outlineLevel="1" x14ac:dyDescent="0.25">
      <c r="B305" s="314">
        <v>268</v>
      </c>
      <c r="C305" s="314"/>
      <c r="D305" s="366" t="s">
        <v>696</v>
      </c>
      <c r="E305" s="346"/>
      <c r="F305" s="217"/>
      <c r="G305" s="217"/>
      <c r="H305" s="217"/>
      <c r="J305" s="314">
        <v>268</v>
      </c>
      <c r="K305" s="314"/>
      <c r="L305" s="333" t="str">
        <f>D285</f>
        <v>Микитівський районний суд м.Горлівки</v>
      </c>
      <c r="M305" s="217">
        <f>E285</f>
        <v>0</v>
      </c>
      <c r="N305" s="217">
        <f>F285</f>
        <v>0</v>
      </c>
      <c r="O305" s="217">
        <f>G285</f>
        <v>0</v>
      </c>
      <c r="P305" s="217">
        <f>H285</f>
        <v>0</v>
      </c>
      <c r="R305" s="345"/>
      <c r="S305" s="345"/>
      <c r="T305" s="304"/>
      <c r="U305" s="158"/>
      <c r="V305" s="158"/>
      <c r="W305" s="158"/>
      <c r="X305" s="158"/>
    </row>
    <row r="306" spans="2:24" ht="30.75" customHeight="1" outlineLevel="1" thickBot="1" x14ac:dyDescent="0.3">
      <c r="B306" s="255">
        <v>269</v>
      </c>
      <c r="C306" s="255"/>
      <c r="D306" s="374" t="s">
        <v>697</v>
      </c>
      <c r="E306" s="258"/>
      <c r="F306" s="257"/>
      <c r="G306" s="257"/>
      <c r="H306" s="257"/>
      <c r="J306" s="255">
        <v>269</v>
      </c>
      <c r="K306" s="255"/>
      <c r="L306" s="336" t="str">
        <f>D302</f>
        <v>Центрально-Міський районний суд м.Горлівки</v>
      </c>
      <c r="M306" s="257">
        <f>E302</f>
        <v>0</v>
      </c>
      <c r="N306" s="257">
        <f>F302</f>
        <v>0</v>
      </c>
      <c r="O306" s="257">
        <f>G302</f>
        <v>0</v>
      </c>
      <c r="P306" s="257">
        <f>H302</f>
        <v>0</v>
      </c>
      <c r="R306" s="375"/>
      <c r="S306" s="375"/>
      <c r="T306" s="376"/>
      <c r="U306" s="339"/>
      <c r="V306" s="339"/>
      <c r="W306" s="339"/>
      <c r="X306" s="339"/>
    </row>
    <row r="307" spans="2:24" ht="30.75" customHeight="1" outlineLevel="1" thickTop="1" x14ac:dyDescent="0.25">
      <c r="B307" s="243">
        <v>270</v>
      </c>
      <c r="C307" s="243">
        <v>206</v>
      </c>
      <c r="D307" s="360" t="s">
        <v>698</v>
      </c>
      <c r="E307" s="226">
        <v>3.976</v>
      </c>
      <c r="F307" s="225"/>
      <c r="G307" s="225"/>
      <c r="H307" s="225"/>
      <c r="J307" s="243">
        <v>270</v>
      </c>
      <c r="K307" s="243">
        <v>206</v>
      </c>
      <c r="L307" s="244" t="str">
        <f>D314</f>
        <v>Житомирський районний суд Житомирської області</v>
      </c>
      <c r="M307" s="241">
        <f>E314</f>
        <v>4.9720000000000004</v>
      </c>
      <c r="N307" s="225">
        <f>F314</f>
        <v>0</v>
      </c>
      <c r="O307" s="225">
        <f>G314</f>
        <v>0</v>
      </c>
      <c r="P307" s="225">
        <f>H314</f>
        <v>0</v>
      </c>
      <c r="R307" s="243">
        <v>163</v>
      </c>
      <c r="S307" s="243">
        <v>138</v>
      </c>
      <c r="T307" s="244" t="s">
        <v>538</v>
      </c>
      <c r="U307" s="241">
        <f>M307+M308</f>
        <v>6.9560000000000004</v>
      </c>
      <c r="V307" s="241">
        <f>N307+N308</f>
        <v>0</v>
      </c>
      <c r="W307" s="241">
        <f>O307+O308</f>
        <v>0</v>
      </c>
      <c r="X307" s="241">
        <f>P307+P308</f>
        <v>0</v>
      </c>
    </row>
    <row r="308" spans="2:24" ht="30.75" customHeight="1" outlineLevel="1" thickBot="1" x14ac:dyDescent="0.3">
      <c r="B308" s="2">
        <v>271</v>
      </c>
      <c r="C308" s="2">
        <v>207</v>
      </c>
      <c r="D308" s="354" t="s">
        <v>699</v>
      </c>
      <c r="E308" s="226">
        <v>3.968</v>
      </c>
      <c r="F308" s="225"/>
      <c r="G308" s="225"/>
      <c r="H308" s="225"/>
      <c r="J308" s="228">
        <v>271</v>
      </c>
      <c r="K308" s="228">
        <v>207</v>
      </c>
      <c r="L308" s="270" t="str">
        <f>D329</f>
        <v>Червоноармійський районний суд Житомирської області</v>
      </c>
      <c r="M308" s="248">
        <f>E329</f>
        <v>1.984</v>
      </c>
      <c r="N308" s="271">
        <f>F329</f>
        <v>0</v>
      </c>
      <c r="O308" s="271">
        <f>G329</f>
        <v>0</v>
      </c>
      <c r="P308" s="271">
        <f>H329</f>
        <v>0</v>
      </c>
      <c r="R308" s="228"/>
      <c r="S308" s="228"/>
      <c r="T308" s="253"/>
      <c r="U308" s="251"/>
      <c r="V308" s="251"/>
      <c r="W308" s="251"/>
      <c r="X308" s="251"/>
    </row>
    <row r="309" spans="2:24" ht="30" customHeight="1" outlineLevel="1" thickTop="1" x14ac:dyDescent="0.25">
      <c r="B309" s="2">
        <v>272</v>
      </c>
      <c r="C309" s="2">
        <v>208</v>
      </c>
      <c r="D309" s="354" t="s">
        <v>700</v>
      </c>
      <c r="E309" s="226">
        <v>6.032</v>
      </c>
      <c r="F309" s="225"/>
      <c r="G309" s="225"/>
      <c r="H309" s="225"/>
      <c r="J309" s="243">
        <v>272</v>
      </c>
      <c r="K309" s="243">
        <v>208</v>
      </c>
      <c r="L309" s="244" t="str">
        <f>D316</f>
        <v>Коростенський міськрайонний суд Житомирської області</v>
      </c>
      <c r="M309" s="241">
        <f>E316</f>
        <v>6.44</v>
      </c>
      <c r="N309" s="242">
        <f>F316</f>
        <v>0</v>
      </c>
      <c r="O309" s="242">
        <f>G316</f>
        <v>0</v>
      </c>
      <c r="P309" s="242">
        <f>H316</f>
        <v>0</v>
      </c>
      <c r="R309" s="243">
        <v>164</v>
      </c>
      <c r="S309" s="243">
        <v>139</v>
      </c>
      <c r="T309" s="244" t="s">
        <v>540</v>
      </c>
      <c r="U309" s="241">
        <f>M309+M310</f>
        <v>10.3</v>
      </c>
      <c r="V309" s="241">
        <f>N309+N310</f>
        <v>0</v>
      </c>
      <c r="W309" s="241">
        <f>O309+O310</f>
        <v>0</v>
      </c>
      <c r="X309" s="241">
        <f>P309+P310</f>
        <v>0</v>
      </c>
    </row>
    <row r="310" spans="2:24" ht="30.75" customHeight="1" outlineLevel="1" thickBot="1" x14ac:dyDescent="0.3">
      <c r="B310" s="2">
        <v>273</v>
      </c>
      <c r="C310" s="2">
        <v>209</v>
      </c>
      <c r="D310" s="354" t="s">
        <v>701</v>
      </c>
      <c r="E310" s="226">
        <v>16.315999999999999</v>
      </c>
      <c r="F310" s="225"/>
      <c r="G310" s="225"/>
      <c r="H310" s="225"/>
      <c r="J310" s="228">
        <v>273</v>
      </c>
      <c r="K310" s="228">
        <v>209</v>
      </c>
      <c r="L310" s="270" t="str">
        <f>D318</f>
        <v>Лугинський районний суд Житомирської області</v>
      </c>
      <c r="M310" s="248">
        <f>E318</f>
        <v>3.86</v>
      </c>
      <c r="N310" s="271">
        <f>F318</f>
        <v>0</v>
      </c>
      <c r="O310" s="271">
        <f>G318</f>
        <v>0</v>
      </c>
      <c r="P310" s="271">
        <f>H318</f>
        <v>0</v>
      </c>
      <c r="R310" s="228"/>
      <c r="S310" s="228"/>
      <c r="T310" s="253"/>
      <c r="U310" s="251"/>
      <c r="V310" s="251"/>
      <c r="W310" s="251"/>
      <c r="X310" s="251"/>
    </row>
    <row r="311" spans="2:24" ht="30" customHeight="1" outlineLevel="1" thickTop="1" x14ac:dyDescent="0.25">
      <c r="B311" s="2">
        <v>274</v>
      </c>
      <c r="C311" s="2">
        <v>210</v>
      </c>
      <c r="D311" s="354" t="s">
        <v>702</v>
      </c>
      <c r="E311" s="226">
        <v>2.004</v>
      </c>
      <c r="F311" s="225"/>
      <c r="G311" s="225"/>
      <c r="H311" s="225"/>
      <c r="J311" s="243">
        <v>274</v>
      </c>
      <c r="K311" s="243">
        <v>210</v>
      </c>
      <c r="L311" s="244" t="str">
        <f>D311</f>
        <v>Брусилівський районний суд Житомирської області</v>
      </c>
      <c r="M311" s="241">
        <f>E311</f>
        <v>2.004</v>
      </c>
      <c r="N311" s="242">
        <f>F311</f>
        <v>0</v>
      </c>
      <c r="O311" s="242">
        <f>G311</f>
        <v>0</v>
      </c>
      <c r="P311" s="242">
        <f>H311</f>
        <v>0</v>
      </c>
      <c r="R311" s="243">
        <v>165</v>
      </c>
      <c r="S311" s="243">
        <v>140</v>
      </c>
      <c r="T311" s="244" t="s">
        <v>542</v>
      </c>
      <c r="U311" s="241">
        <f>M311+M312</f>
        <v>6.92</v>
      </c>
      <c r="V311" s="241">
        <f>N311+N312</f>
        <v>0</v>
      </c>
      <c r="W311" s="241">
        <f>O311+O312</f>
        <v>0</v>
      </c>
      <c r="X311" s="241">
        <f>P311+P312</f>
        <v>0</v>
      </c>
    </row>
    <row r="312" spans="2:24" ht="30.75" customHeight="1" outlineLevel="1" thickBot="1" x14ac:dyDescent="0.3">
      <c r="B312" s="2">
        <v>275</v>
      </c>
      <c r="C312" s="2">
        <v>211</v>
      </c>
      <c r="D312" s="354" t="s">
        <v>703</v>
      </c>
      <c r="E312" s="226">
        <v>0.7</v>
      </c>
      <c r="F312" s="225"/>
      <c r="G312" s="225"/>
      <c r="H312" s="225"/>
      <c r="J312" s="228">
        <v>275</v>
      </c>
      <c r="K312" s="228">
        <v>211</v>
      </c>
      <c r="L312" s="270" t="str">
        <f>D317</f>
        <v>Коростишівський районний суд Житомирської області</v>
      </c>
      <c r="M312" s="248">
        <f>E317</f>
        <v>4.9160000000000004</v>
      </c>
      <c r="N312" s="271">
        <f>F317</f>
        <v>0</v>
      </c>
      <c r="O312" s="271">
        <f>G317</f>
        <v>0</v>
      </c>
      <c r="P312" s="271">
        <f>H317</f>
        <v>0</v>
      </c>
      <c r="R312" s="228"/>
      <c r="S312" s="228"/>
      <c r="T312" s="253"/>
      <c r="U312" s="251"/>
      <c r="V312" s="251"/>
      <c r="W312" s="251"/>
      <c r="X312" s="251"/>
    </row>
    <row r="313" spans="2:24" ht="30" customHeight="1" outlineLevel="1" thickTop="1" x14ac:dyDescent="0.25">
      <c r="B313" s="2">
        <v>276</v>
      </c>
      <c r="C313" s="2">
        <v>212</v>
      </c>
      <c r="D313" s="354" t="s">
        <v>704</v>
      </c>
      <c r="E313" s="226">
        <v>2.7160000000000002</v>
      </c>
      <c r="F313" s="225"/>
      <c r="G313" s="225"/>
      <c r="H313" s="225"/>
      <c r="J313" s="243">
        <v>276</v>
      </c>
      <c r="K313" s="243">
        <v>212</v>
      </c>
      <c r="L313" s="244" t="str">
        <f>D320</f>
        <v>Малинський районний суд Житомирської області</v>
      </c>
      <c r="M313" s="241">
        <f>E320</f>
        <v>3.988</v>
      </c>
      <c r="N313" s="242">
        <f>F320</f>
        <v>0</v>
      </c>
      <c r="O313" s="242">
        <f>G320</f>
        <v>0</v>
      </c>
      <c r="P313" s="242">
        <f>H320</f>
        <v>0</v>
      </c>
      <c r="R313" s="243">
        <v>166</v>
      </c>
      <c r="S313" s="243">
        <v>141</v>
      </c>
      <c r="T313" s="244" t="s">
        <v>544</v>
      </c>
      <c r="U313" s="241">
        <f>M313+M314</f>
        <v>5.5039999999999996</v>
      </c>
      <c r="V313" s="241">
        <f>N313+N314</f>
        <v>0</v>
      </c>
      <c r="W313" s="241">
        <f>O313+O314</f>
        <v>0</v>
      </c>
      <c r="X313" s="241">
        <f>P313+P314</f>
        <v>0</v>
      </c>
    </row>
    <row r="314" spans="2:24" ht="30.75" customHeight="1" outlineLevel="1" thickBot="1" x14ac:dyDescent="0.3">
      <c r="B314" s="2">
        <v>277</v>
      </c>
      <c r="C314" s="2">
        <v>213</v>
      </c>
      <c r="D314" s="354" t="s">
        <v>705</v>
      </c>
      <c r="E314" s="226">
        <v>4.9720000000000004</v>
      </c>
      <c r="F314" s="225"/>
      <c r="G314" s="225"/>
      <c r="H314" s="225"/>
      <c r="J314" s="228">
        <v>277</v>
      </c>
      <c r="K314" s="228">
        <v>213</v>
      </c>
      <c r="L314" s="270" t="str">
        <f>D326</f>
        <v>Радомишльський районний суд Житомирської області</v>
      </c>
      <c r="M314" s="248">
        <f>E326</f>
        <v>1.516</v>
      </c>
      <c r="N314" s="271">
        <f>F326</f>
        <v>0</v>
      </c>
      <c r="O314" s="271">
        <f>G326</f>
        <v>0</v>
      </c>
      <c r="P314" s="271">
        <f>H326</f>
        <v>0</v>
      </c>
      <c r="R314" s="228"/>
      <c r="S314" s="228"/>
      <c r="T314" s="253"/>
      <c r="U314" s="251"/>
      <c r="V314" s="251"/>
      <c r="W314" s="251"/>
      <c r="X314" s="251"/>
    </row>
    <row r="315" spans="2:24" ht="30" customHeight="1" outlineLevel="1" thickTop="1" x14ac:dyDescent="0.25">
      <c r="B315" s="2">
        <v>278</v>
      </c>
      <c r="C315" s="2">
        <v>214</v>
      </c>
      <c r="D315" s="354" t="s">
        <v>706</v>
      </c>
      <c r="E315" s="226">
        <v>12.712</v>
      </c>
      <c r="F315" s="225"/>
      <c r="G315" s="225"/>
      <c r="H315" s="225"/>
      <c r="J315" s="243">
        <v>278</v>
      </c>
      <c r="K315" s="243">
        <v>214</v>
      </c>
      <c r="L315" s="244" t="str">
        <f>D308</f>
        <v>Баранівський районний суд Житомирської області</v>
      </c>
      <c r="M315" s="241">
        <f>E308</f>
        <v>3.968</v>
      </c>
      <c r="N315" s="242">
        <f>F308</f>
        <v>0</v>
      </c>
      <c r="O315" s="242">
        <f>G308</f>
        <v>0</v>
      </c>
      <c r="P315" s="242">
        <f>H308</f>
        <v>0</v>
      </c>
      <c r="R315" s="243">
        <v>167</v>
      </c>
      <c r="S315" s="243">
        <v>142</v>
      </c>
      <c r="T315" s="244" t="s">
        <v>546</v>
      </c>
      <c r="U315" s="241">
        <f>M315+M316</f>
        <v>12.864000000000001</v>
      </c>
      <c r="V315" s="241">
        <f>N315+N316</f>
        <v>0</v>
      </c>
      <c r="W315" s="241">
        <f>O315+O316</f>
        <v>0</v>
      </c>
      <c r="X315" s="241">
        <f>P315+P316</f>
        <v>0</v>
      </c>
    </row>
    <row r="316" spans="2:24" ht="30.75" customHeight="1" outlineLevel="1" thickBot="1" x14ac:dyDescent="0.3">
      <c r="B316" s="2">
        <v>279</v>
      </c>
      <c r="C316" s="2">
        <v>215</v>
      </c>
      <c r="D316" s="354" t="s">
        <v>707</v>
      </c>
      <c r="E316" s="226">
        <v>6.44</v>
      </c>
      <c r="F316" s="225"/>
      <c r="G316" s="225"/>
      <c r="H316" s="225"/>
      <c r="J316" s="228">
        <v>279</v>
      </c>
      <c r="K316" s="228">
        <v>215</v>
      </c>
      <c r="L316" s="270" t="str">
        <f>D322</f>
        <v>Новоград-Волинський міськрайонний суд Житомирської області</v>
      </c>
      <c r="M316" s="248">
        <f>E322</f>
        <v>8.8960000000000008</v>
      </c>
      <c r="N316" s="271">
        <f>F322</f>
        <v>0</v>
      </c>
      <c r="O316" s="271">
        <f>G322</f>
        <v>0</v>
      </c>
      <c r="P316" s="271">
        <f>H322</f>
        <v>0</v>
      </c>
      <c r="R316" s="228"/>
      <c r="S316" s="228"/>
      <c r="T316" s="253"/>
      <c r="U316" s="251"/>
      <c r="V316" s="251"/>
      <c r="W316" s="251"/>
      <c r="X316" s="251"/>
    </row>
    <row r="317" spans="2:24" ht="30" customHeight="1" outlineLevel="1" thickTop="1" x14ac:dyDescent="0.25">
      <c r="B317" s="2">
        <v>280</v>
      </c>
      <c r="C317" s="2">
        <v>216</v>
      </c>
      <c r="D317" s="354" t="s">
        <v>709</v>
      </c>
      <c r="E317" s="226">
        <v>4.9160000000000004</v>
      </c>
      <c r="F317" s="225"/>
      <c r="G317" s="225"/>
      <c r="H317" s="225"/>
      <c r="J317" s="243">
        <v>280</v>
      </c>
      <c r="K317" s="243">
        <v>216</v>
      </c>
      <c r="L317" s="244" t="str">
        <f>D321</f>
        <v>Народицький районний суд Житомирської області</v>
      </c>
      <c r="M317" s="241">
        <f>E321</f>
        <v>2.98</v>
      </c>
      <c r="N317" s="242">
        <f>F321</f>
        <v>0</v>
      </c>
      <c r="O317" s="242">
        <f>G321</f>
        <v>0</v>
      </c>
      <c r="P317" s="242">
        <f>H321</f>
        <v>0</v>
      </c>
      <c r="R317" s="243">
        <v>168</v>
      </c>
      <c r="S317" s="243">
        <v>143</v>
      </c>
      <c r="T317" s="244" t="s">
        <v>548</v>
      </c>
      <c r="U317" s="241">
        <f>M317+M318</f>
        <v>8.8040000000000003</v>
      </c>
      <c r="V317" s="241">
        <f>N317+N318</f>
        <v>0</v>
      </c>
      <c r="W317" s="241">
        <f>O317+O318</f>
        <v>0</v>
      </c>
      <c r="X317" s="241">
        <f>P317+P318</f>
        <v>0</v>
      </c>
    </row>
    <row r="318" spans="2:24" ht="15.75" customHeight="1" outlineLevel="1" thickBot="1" x14ac:dyDescent="0.3">
      <c r="B318" s="2">
        <v>281</v>
      </c>
      <c r="C318" s="2">
        <v>217</v>
      </c>
      <c r="D318" s="354" t="s">
        <v>710</v>
      </c>
      <c r="E318" s="226">
        <v>3.86</v>
      </c>
      <c r="F318" s="225"/>
      <c r="G318" s="225"/>
      <c r="H318" s="225"/>
      <c r="J318" s="228">
        <v>281</v>
      </c>
      <c r="K318" s="228">
        <v>217</v>
      </c>
      <c r="L318" s="270" t="str">
        <f>D323</f>
        <v>Овруцький районний суд Житомирської області</v>
      </c>
      <c r="M318" s="248">
        <f>E323</f>
        <v>5.8239999999999998</v>
      </c>
      <c r="N318" s="271">
        <f>F323</f>
        <v>0</v>
      </c>
      <c r="O318" s="271">
        <f>G323</f>
        <v>0</v>
      </c>
      <c r="P318" s="271">
        <f>H323</f>
        <v>0</v>
      </c>
      <c r="R318" s="228"/>
      <c r="S318" s="228"/>
      <c r="T318" s="253"/>
      <c r="U318" s="251"/>
      <c r="V318" s="251"/>
      <c r="W318" s="251"/>
      <c r="X318" s="251"/>
    </row>
    <row r="319" spans="2:24" ht="30" customHeight="1" outlineLevel="1" thickTop="1" x14ac:dyDescent="0.25">
      <c r="B319" s="2">
        <v>282</v>
      </c>
      <c r="C319" s="2">
        <v>218</v>
      </c>
      <c r="D319" s="354" t="s">
        <v>711</v>
      </c>
      <c r="E319" s="226">
        <v>1.952</v>
      </c>
      <c r="F319" s="225"/>
      <c r="G319" s="225"/>
      <c r="H319" s="225"/>
      <c r="J319" s="243">
        <v>282</v>
      </c>
      <c r="K319" s="243">
        <v>218</v>
      </c>
      <c r="L319" s="244" t="str">
        <f>D313</f>
        <v>Ємільчинський районний суд Житомирської області</v>
      </c>
      <c r="M319" s="241">
        <f>E313</f>
        <v>2.7160000000000002</v>
      </c>
      <c r="N319" s="242">
        <f>F313</f>
        <v>0</v>
      </c>
      <c r="O319" s="242">
        <f>G313</f>
        <v>0</v>
      </c>
      <c r="P319" s="242">
        <f>H313</f>
        <v>0</v>
      </c>
      <c r="R319" s="243">
        <v>169</v>
      </c>
      <c r="S319" s="243">
        <v>144</v>
      </c>
      <c r="T319" s="244" t="s">
        <v>550</v>
      </c>
      <c r="U319" s="241">
        <f>M319+M320</f>
        <v>5.8680000000000003</v>
      </c>
      <c r="V319" s="241">
        <f>N319+N320</f>
        <v>0</v>
      </c>
      <c r="W319" s="241">
        <f>O319+O320</f>
        <v>0</v>
      </c>
      <c r="X319" s="241">
        <f>P319+P320</f>
        <v>0</v>
      </c>
    </row>
    <row r="320" spans="2:24" ht="15.75" customHeight="1" outlineLevel="1" thickBot="1" x14ac:dyDescent="0.3">
      <c r="B320" s="2">
        <v>283</v>
      </c>
      <c r="C320" s="2">
        <v>219</v>
      </c>
      <c r="D320" s="354" t="s">
        <v>712</v>
      </c>
      <c r="E320" s="226">
        <v>3.988</v>
      </c>
      <c r="F320" s="225"/>
      <c r="G320" s="225"/>
      <c r="H320" s="225"/>
      <c r="J320" s="228">
        <v>283</v>
      </c>
      <c r="K320" s="228">
        <v>219</v>
      </c>
      <c r="L320" s="270" t="str">
        <f>D324</f>
        <v>Олевський районний суд Житомирської області</v>
      </c>
      <c r="M320" s="248">
        <f>E324</f>
        <v>3.1520000000000001</v>
      </c>
      <c r="N320" s="271">
        <f>F324</f>
        <v>0</v>
      </c>
      <c r="O320" s="271">
        <f>G324</f>
        <v>0</v>
      </c>
      <c r="P320" s="271">
        <f>H324</f>
        <v>0</v>
      </c>
      <c r="R320" s="228"/>
      <c r="S320" s="228"/>
      <c r="T320" s="253"/>
      <c r="U320" s="251"/>
      <c r="V320" s="251"/>
      <c r="W320" s="251"/>
      <c r="X320" s="251"/>
    </row>
    <row r="321" spans="2:24" ht="30" customHeight="1" outlineLevel="1" thickTop="1" x14ac:dyDescent="0.25">
      <c r="B321" s="2">
        <v>284</v>
      </c>
      <c r="C321" s="2">
        <v>220</v>
      </c>
      <c r="D321" s="354" t="s">
        <v>713</v>
      </c>
      <c r="E321" s="226">
        <v>2.98</v>
      </c>
      <c r="F321" s="225"/>
      <c r="G321" s="225"/>
      <c r="H321" s="225"/>
      <c r="J321" s="243">
        <v>284</v>
      </c>
      <c r="K321" s="243">
        <v>220</v>
      </c>
      <c r="L321" s="244" t="str">
        <f>D307</f>
        <v>Андрушівський районний суд Житомирської області</v>
      </c>
      <c r="M321" s="241">
        <f>E307</f>
        <v>3.976</v>
      </c>
      <c r="N321" s="242">
        <f>F307</f>
        <v>0</v>
      </c>
      <c r="O321" s="242">
        <f>G307</f>
        <v>0</v>
      </c>
      <c r="P321" s="242">
        <f>H307</f>
        <v>0</v>
      </c>
      <c r="R321" s="243">
        <v>170</v>
      </c>
      <c r="S321" s="243">
        <v>145</v>
      </c>
      <c r="T321" s="244" t="s">
        <v>552</v>
      </c>
      <c r="U321" s="241">
        <f>M321+M322+M323</f>
        <v>8.0719999999999992</v>
      </c>
      <c r="V321" s="241">
        <f>N321+N322+N323</f>
        <v>0</v>
      </c>
      <c r="W321" s="241">
        <f>O321+O322+O323</f>
        <v>0</v>
      </c>
      <c r="X321" s="241">
        <f>P321+P322+P323</f>
        <v>0</v>
      </c>
    </row>
    <row r="322" spans="2:24" ht="30" customHeight="1" outlineLevel="1" x14ac:dyDescent="0.25">
      <c r="B322" s="2">
        <v>285</v>
      </c>
      <c r="C322" s="2">
        <v>221</v>
      </c>
      <c r="D322" s="354" t="s">
        <v>714</v>
      </c>
      <c r="E322" s="226">
        <v>8.8960000000000008</v>
      </c>
      <c r="F322" s="225"/>
      <c r="G322" s="225"/>
      <c r="H322" s="225"/>
      <c r="J322" s="2">
        <v>285</v>
      </c>
      <c r="K322" s="2">
        <v>221</v>
      </c>
      <c r="L322" s="236" t="str">
        <f>D325</f>
        <v>Попільнянський районний суд Житомирської області</v>
      </c>
      <c r="M322" s="227">
        <f>E325</f>
        <v>1.792</v>
      </c>
      <c r="N322" s="225">
        <f>F325</f>
        <v>0</v>
      </c>
      <c r="O322" s="225">
        <f>G325</f>
        <v>0</v>
      </c>
      <c r="P322" s="225">
        <f>H325</f>
        <v>0</v>
      </c>
      <c r="R322" s="2"/>
      <c r="S322" s="2"/>
      <c r="T322" s="304"/>
      <c r="U322" s="158"/>
      <c r="V322" s="158"/>
      <c r="W322" s="158"/>
      <c r="X322" s="158"/>
    </row>
    <row r="323" spans="2:24" ht="30.75" customHeight="1" outlineLevel="1" thickBot="1" x14ac:dyDescent="0.3">
      <c r="B323" s="2">
        <v>286</v>
      </c>
      <c r="C323" s="2">
        <v>222</v>
      </c>
      <c r="D323" s="354" t="s">
        <v>715</v>
      </c>
      <c r="E323" s="226">
        <v>5.8239999999999998</v>
      </c>
      <c r="F323" s="225"/>
      <c r="G323" s="225"/>
      <c r="H323" s="225"/>
      <c r="J323" s="228">
        <v>286</v>
      </c>
      <c r="K323" s="228">
        <v>222</v>
      </c>
      <c r="L323" s="270" t="str">
        <f>D328</f>
        <v>Ружинський районний суд Житомирської області</v>
      </c>
      <c r="M323" s="248">
        <f>E328</f>
        <v>2.3039999999999998</v>
      </c>
      <c r="N323" s="271">
        <f>F328</f>
        <v>0</v>
      </c>
      <c r="O323" s="271">
        <f>G328</f>
        <v>0</v>
      </c>
      <c r="P323" s="271">
        <f>H328</f>
        <v>0</v>
      </c>
      <c r="R323" s="228"/>
      <c r="S323" s="228"/>
      <c r="T323" s="347"/>
      <c r="U323" s="251"/>
      <c r="V323" s="251"/>
      <c r="W323" s="251"/>
      <c r="X323" s="251"/>
    </row>
    <row r="324" spans="2:24" ht="30" customHeight="1" outlineLevel="1" thickTop="1" x14ac:dyDescent="0.25">
      <c r="B324" s="2">
        <v>287</v>
      </c>
      <c r="C324" s="2">
        <v>223</v>
      </c>
      <c r="D324" s="354" t="s">
        <v>716</v>
      </c>
      <c r="E324" s="226">
        <v>3.1520000000000001</v>
      </c>
      <c r="F324" s="225"/>
      <c r="G324" s="225"/>
      <c r="H324" s="225"/>
      <c r="J324" s="243">
        <v>287</v>
      </c>
      <c r="K324" s="243">
        <v>223</v>
      </c>
      <c r="L324" s="244" t="str">
        <f>D312</f>
        <v xml:space="preserve">Володарсько-Волинський районний суд Житомирської області </v>
      </c>
      <c r="M324" s="241">
        <f>E312</f>
        <v>0.7</v>
      </c>
      <c r="N324" s="242">
        <f>F312</f>
        <v>0</v>
      </c>
      <c r="O324" s="242">
        <f>G312</f>
        <v>0</v>
      </c>
      <c r="P324" s="242">
        <f>H312</f>
        <v>0</v>
      </c>
      <c r="R324" s="243">
        <v>171</v>
      </c>
      <c r="S324" s="243">
        <v>146</v>
      </c>
      <c r="T324" s="244" t="s">
        <v>554</v>
      </c>
      <c r="U324" s="241">
        <f>M324+M325</f>
        <v>1.8319999999999999</v>
      </c>
      <c r="V324" s="241">
        <f>N324+N325</f>
        <v>0</v>
      </c>
      <c r="W324" s="241">
        <f>O324+O325</f>
        <v>0</v>
      </c>
      <c r="X324" s="241">
        <f>P324+P325</f>
        <v>0</v>
      </c>
    </row>
    <row r="325" spans="2:24" ht="30.75" customHeight="1" outlineLevel="1" thickBot="1" x14ac:dyDescent="0.3">
      <c r="B325" s="2">
        <v>288</v>
      </c>
      <c r="C325" s="2">
        <v>224</v>
      </c>
      <c r="D325" s="354" t="s">
        <v>717</v>
      </c>
      <c r="E325" s="226">
        <v>1.792</v>
      </c>
      <c r="F325" s="225"/>
      <c r="G325" s="225"/>
      <c r="H325" s="225"/>
      <c r="J325" s="228">
        <v>288</v>
      </c>
      <c r="K325" s="228">
        <v>224</v>
      </c>
      <c r="L325" s="270" t="str">
        <f>D330</f>
        <v>Черняхівський районний суд Житомирської області</v>
      </c>
      <c r="M325" s="248">
        <f>E330</f>
        <v>1.1319999999999999</v>
      </c>
      <c r="N325" s="271">
        <f>F330</f>
        <v>0</v>
      </c>
      <c r="O325" s="271">
        <f>G330</f>
        <v>0</v>
      </c>
      <c r="P325" s="271">
        <f>H330</f>
        <v>0</v>
      </c>
      <c r="R325" s="228"/>
      <c r="S325" s="228"/>
      <c r="T325" s="253"/>
      <c r="U325" s="251"/>
      <c r="V325" s="251"/>
      <c r="W325" s="251"/>
      <c r="X325" s="251"/>
    </row>
    <row r="326" spans="2:24" ht="30" customHeight="1" outlineLevel="1" thickTop="1" x14ac:dyDescent="0.25">
      <c r="B326" s="2">
        <v>289</v>
      </c>
      <c r="C326" s="2">
        <v>225</v>
      </c>
      <c r="D326" s="354" t="s">
        <v>718</v>
      </c>
      <c r="E326" s="226">
        <v>1.516</v>
      </c>
      <c r="F326" s="225"/>
      <c r="G326" s="225"/>
      <c r="H326" s="225"/>
      <c r="J326" s="243">
        <v>289</v>
      </c>
      <c r="K326" s="243">
        <v>225</v>
      </c>
      <c r="L326" s="244" t="str">
        <f>D319</f>
        <v>Любарський районний суд Житомирської області</v>
      </c>
      <c r="M326" s="241">
        <f>E319</f>
        <v>1.952</v>
      </c>
      <c r="N326" s="242">
        <f>F319</f>
        <v>0</v>
      </c>
      <c r="O326" s="242">
        <f>G319</f>
        <v>0</v>
      </c>
      <c r="P326" s="242">
        <f>H319</f>
        <v>0</v>
      </c>
      <c r="R326" s="243">
        <v>172</v>
      </c>
      <c r="S326" s="243">
        <v>147</v>
      </c>
      <c r="T326" s="244" t="s">
        <v>556</v>
      </c>
      <c r="U326" s="241">
        <f>M326+M327+M328</f>
        <v>4.9239999999999995</v>
      </c>
      <c r="V326" s="241">
        <f>N326+N327+N328</f>
        <v>0</v>
      </c>
      <c r="W326" s="241">
        <f>O326+O327+O328</f>
        <v>0</v>
      </c>
      <c r="X326" s="241">
        <f>P326+P327+P328</f>
        <v>0</v>
      </c>
    </row>
    <row r="327" spans="2:24" ht="30" customHeight="1" outlineLevel="1" x14ac:dyDescent="0.25">
      <c r="B327" s="2">
        <v>290</v>
      </c>
      <c r="C327" s="2">
        <v>226</v>
      </c>
      <c r="D327" s="354" t="s">
        <v>719</v>
      </c>
      <c r="E327" s="226">
        <v>1</v>
      </c>
      <c r="F327" s="225"/>
      <c r="G327" s="225"/>
      <c r="H327" s="225"/>
      <c r="J327" s="2">
        <v>290</v>
      </c>
      <c r="K327" s="2">
        <v>226</v>
      </c>
      <c r="L327" s="236" t="str">
        <f>D327</f>
        <v>Романівський районний суд Житомирської області</v>
      </c>
      <c r="M327" s="227">
        <f>E327</f>
        <v>1</v>
      </c>
      <c r="N327" s="225">
        <f>F327</f>
        <v>0</v>
      </c>
      <c r="O327" s="225">
        <f>G327</f>
        <v>0</v>
      </c>
      <c r="P327" s="225">
        <f>H327</f>
        <v>0</v>
      </c>
      <c r="R327" s="2"/>
      <c r="S327" s="2"/>
      <c r="T327" s="304"/>
      <c r="U327" s="158"/>
      <c r="V327" s="158"/>
      <c r="W327" s="158"/>
      <c r="X327" s="158"/>
    </row>
    <row r="328" spans="2:24" ht="30.75" customHeight="1" outlineLevel="1" thickBot="1" x14ac:dyDescent="0.3">
      <c r="B328" s="2">
        <v>291</v>
      </c>
      <c r="C328" s="2">
        <v>227</v>
      </c>
      <c r="D328" s="354" t="s">
        <v>720</v>
      </c>
      <c r="E328" s="226">
        <v>2.3039999999999998</v>
      </c>
      <c r="F328" s="225"/>
      <c r="G328" s="225"/>
      <c r="H328" s="225"/>
      <c r="J328" s="228">
        <v>291</v>
      </c>
      <c r="K328" s="228">
        <v>227</v>
      </c>
      <c r="L328" s="270" t="str">
        <f>D331</f>
        <v>Чуднівський районний суд Житомирської області</v>
      </c>
      <c r="M328" s="248">
        <f>E331</f>
        <v>1.972</v>
      </c>
      <c r="N328" s="271">
        <f>F331</f>
        <v>0</v>
      </c>
      <c r="O328" s="271">
        <f>G331</f>
        <v>0</v>
      </c>
      <c r="P328" s="271">
        <f>H331</f>
        <v>0</v>
      </c>
      <c r="R328" s="228"/>
      <c r="S328" s="228"/>
      <c r="T328" s="347"/>
      <c r="U328" s="251"/>
      <c r="V328" s="251"/>
      <c r="W328" s="251"/>
      <c r="X328" s="251"/>
    </row>
    <row r="329" spans="2:24" ht="31.5" customHeight="1" outlineLevel="1" thickTop="1" thickBot="1" x14ac:dyDescent="0.3">
      <c r="B329" s="2">
        <v>292</v>
      </c>
      <c r="C329" s="2">
        <v>228</v>
      </c>
      <c r="D329" s="354" t="s">
        <v>721</v>
      </c>
      <c r="E329" s="226">
        <v>1.984</v>
      </c>
      <c r="F329" s="225"/>
      <c r="G329" s="225"/>
      <c r="H329" s="225"/>
      <c r="J329" s="229">
        <v>292</v>
      </c>
      <c r="K329" s="229">
        <v>228</v>
      </c>
      <c r="L329" s="238" t="str">
        <f t="shared" ref="L329:P330" si="136">D309</f>
        <v>Бердичівський міськрайонний суд Житомирської області</v>
      </c>
      <c r="M329" s="231">
        <f t="shared" si="136"/>
        <v>6.032</v>
      </c>
      <c r="N329" s="232">
        <f t="shared" si="136"/>
        <v>0</v>
      </c>
      <c r="O329" s="232">
        <f t="shared" si="136"/>
        <v>0</v>
      </c>
      <c r="P329" s="232">
        <f t="shared" si="136"/>
        <v>0</v>
      </c>
      <c r="R329" s="228">
        <v>173</v>
      </c>
      <c r="S329" s="228">
        <v>148</v>
      </c>
      <c r="T329" s="238" t="s">
        <v>558</v>
      </c>
      <c r="U329" s="235">
        <f>M329</f>
        <v>6.032</v>
      </c>
      <c r="V329" s="235">
        <f>N329</f>
        <v>0</v>
      </c>
      <c r="W329" s="235">
        <f>O329</f>
        <v>0</v>
      </c>
      <c r="X329" s="235">
        <f>P329</f>
        <v>0</v>
      </c>
    </row>
    <row r="330" spans="2:24" ht="16.5" customHeight="1" outlineLevel="1" thickTop="1" x14ac:dyDescent="0.25">
      <c r="B330" s="2">
        <v>293</v>
      </c>
      <c r="C330" s="2">
        <v>229</v>
      </c>
      <c r="D330" s="354" t="s">
        <v>722</v>
      </c>
      <c r="E330" s="226">
        <v>1.1319999999999999</v>
      </c>
      <c r="F330" s="225"/>
      <c r="G330" s="225"/>
      <c r="H330" s="225"/>
      <c r="J330" s="239">
        <v>293</v>
      </c>
      <c r="K330" s="239">
        <v>229</v>
      </c>
      <c r="L330" s="297" t="str">
        <f t="shared" si="136"/>
        <v>Богунський районний суд м.Житомира</v>
      </c>
      <c r="M330" s="241">
        <f t="shared" si="136"/>
        <v>16.315999999999999</v>
      </c>
      <c r="N330" s="242">
        <f t="shared" si="136"/>
        <v>0</v>
      </c>
      <c r="O330" s="242">
        <f t="shared" si="136"/>
        <v>0</v>
      </c>
      <c r="P330" s="242">
        <f t="shared" si="136"/>
        <v>0</v>
      </c>
      <c r="R330" s="243">
        <v>174</v>
      </c>
      <c r="S330" s="243">
        <v>149</v>
      </c>
      <c r="T330" s="326" t="s">
        <v>560</v>
      </c>
      <c r="U330" s="241">
        <f>M330+M331</f>
        <v>29.027999999999999</v>
      </c>
      <c r="V330" s="241">
        <f>N330+N331</f>
        <v>0</v>
      </c>
      <c r="W330" s="241">
        <f>O330+O331</f>
        <v>0</v>
      </c>
      <c r="X330" s="241">
        <f>P330+P331</f>
        <v>0</v>
      </c>
    </row>
    <row r="331" spans="2:24" ht="15.75" customHeight="1" outlineLevel="1" thickBot="1" x14ac:dyDescent="0.3">
      <c r="B331" s="337">
        <v>294</v>
      </c>
      <c r="C331" s="337">
        <v>230</v>
      </c>
      <c r="D331" s="355" t="s">
        <v>723</v>
      </c>
      <c r="E331" s="288">
        <v>1.972</v>
      </c>
      <c r="F331" s="287"/>
      <c r="G331" s="287"/>
      <c r="H331" s="287"/>
      <c r="J331" s="337">
        <v>294</v>
      </c>
      <c r="K331" s="337">
        <v>230</v>
      </c>
      <c r="L331" s="351" t="str">
        <f>D315</f>
        <v>Корольовський районний суд м.Житомира</v>
      </c>
      <c r="M331" s="350">
        <f>E315</f>
        <v>12.712</v>
      </c>
      <c r="N331" s="287">
        <f>F315</f>
        <v>0</v>
      </c>
      <c r="O331" s="287">
        <f>G315</f>
        <v>0</v>
      </c>
      <c r="P331" s="287">
        <f>H315</f>
        <v>0</v>
      </c>
      <c r="R331" s="337"/>
      <c r="S331" s="337"/>
      <c r="T331" s="377"/>
      <c r="U331" s="353"/>
      <c r="V331" s="353"/>
      <c r="W331" s="353"/>
      <c r="X331" s="353"/>
    </row>
    <row r="332" spans="2:24" ht="30" customHeight="1" outlineLevel="1" thickTop="1" x14ac:dyDescent="0.25">
      <c r="B332" s="243">
        <v>295</v>
      </c>
      <c r="C332" s="243">
        <v>231</v>
      </c>
      <c r="D332" s="360" t="s">
        <v>725</v>
      </c>
      <c r="E332" s="226">
        <v>2.7745199999999999</v>
      </c>
      <c r="F332" s="225"/>
      <c r="G332" s="225"/>
      <c r="H332" s="225"/>
      <c r="J332" s="243">
        <v>295</v>
      </c>
      <c r="K332" s="243">
        <v>231</v>
      </c>
      <c r="L332" s="244" t="str">
        <f t="shared" ref="L332:P334" si="137">D333</f>
        <v>Берегівський районний суд Закарпатської області</v>
      </c>
      <c r="M332" s="241">
        <f t="shared" si="137"/>
        <v>3.9258800000000003</v>
      </c>
      <c r="N332" s="225">
        <f t="shared" si="137"/>
        <v>0</v>
      </c>
      <c r="O332" s="225">
        <f t="shared" si="137"/>
        <v>0</v>
      </c>
      <c r="P332" s="225">
        <f t="shared" si="137"/>
        <v>0</v>
      </c>
      <c r="R332" s="243">
        <v>175</v>
      </c>
      <c r="S332" s="243">
        <v>150</v>
      </c>
      <c r="T332" s="244" t="s">
        <v>163</v>
      </c>
      <c r="U332" s="241">
        <f>M332+M333</f>
        <v>11.975760000000001</v>
      </c>
      <c r="V332" s="241">
        <f>N332+N333</f>
        <v>0</v>
      </c>
      <c r="W332" s="241">
        <f>O332+O333</f>
        <v>0</v>
      </c>
      <c r="X332" s="241">
        <f>P332+P333</f>
        <v>0</v>
      </c>
    </row>
    <row r="333" spans="2:24" ht="30.75" customHeight="1" outlineLevel="1" thickBot="1" x14ac:dyDescent="0.3">
      <c r="B333" s="2">
        <v>296</v>
      </c>
      <c r="C333" s="2">
        <v>232</v>
      </c>
      <c r="D333" s="354" t="s">
        <v>726</v>
      </c>
      <c r="E333" s="226">
        <v>3.9258800000000003</v>
      </c>
      <c r="F333" s="225"/>
      <c r="G333" s="225"/>
      <c r="H333" s="225"/>
      <c r="J333" s="228">
        <v>296</v>
      </c>
      <c r="K333" s="228">
        <v>232</v>
      </c>
      <c r="L333" s="270" t="str">
        <f t="shared" si="137"/>
        <v>Виноградівський районний суд Закарпатської області</v>
      </c>
      <c r="M333" s="248">
        <f t="shared" si="137"/>
        <v>8.0498799999999999</v>
      </c>
      <c r="N333" s="271">
        <f t="shared" si="137"/>
        <v>0</v>
      </c>
      <c r="O333" s="271">
        <f t="shared" si="137"/>
        <v>0</v>
      </c>
      <c r="P333" s="271">
        <f t="shared" si="137"/>
        <v>0</v>
      </c>
      <c r="R333" s="228"/>
      <c r="S333" s="228"/>
      <c r="T333" s="253"/>
      <c r="U333" s="251"/>
      <c r="V333" s="251"/>
      <c r="W333" s="251"/>
      <c r="X333" s="251"/>
    </row>
    <row r="334" spans="2:24" ht="30" customHeight="1" outlineLevel="1" thickTop="1" x14ac:dyDescent="0.25">
      <c r="B334" s="2">
        <v>297</v>
      </c>
      <c r="C334" s="2">
        <v>233</v>
      </c>
      <c r="D334" s="354" t="s">
        <v>728</v>
      </c>
      <c r="E334" s="226">
        <v>8.0498799999999999</v>
      </c>
      <c r="F334" s="225"/>
      <c r="G334" s="225"/>
      <c r="H334" s="225"/>
      <c r="J334" s="243">
        <v>297</v>
      </c>
      <c r="K334" s="243">
        <v>233</v>
      </c>
      <c r="L334" s="244" t="str">
        <f t="shared" si="137"/>
        <v>Воловецький районний суд Закарпатської області</v>
      </c>
      <c r="M334" s="241">
        <f t="shared" si="137"/>
        <v>1.96628</v>
      </c>
      <c r="N334" s="242">
        <f t="shared" si="137"/>
        <v>0</v>
      </c>
      <c r="O334" s="242">
        <f t="shared" si="137"/>
        <v>0</v>
      </c>
      <c r="P334" s="242">
        <f t="shared" si="137"/>
        <v>0</v>
      </c>
      <c r="R334" s="243">
        <v>176</v>
      </c>
      <c r="S334" s="243">
        <v>151</v>
      </c>
      <c r="T334" s="244" t="s">
        <v>164</v>
      </c>
      <c r="U334" s="241">
        <f>M334+M335</f>
        <v>4.6768000000000001</v>
      </c>
      <c r="V334" s="241">
        <f>N334+N335</f>
        <v>0</v>
      </c>
      <c r="W334" s="241">
        <f>O334+O335</f>
        <v>0</v>
      </c>
      <c r="X334" s="241">
        <f>P334+P335</f>
        <v>0</v>
      </c>
    </row>
    <row r="335" spans="2:24" ht="30.75" customHeight="1" outlineLevel="1" thickBot="1" x14ac:dyDescent="0.3">
      <c r="B335" s="2">
        <v>298</v>
      </c>
      <c r="C335" s="2">
        <v>234</v>
      </c>
      <c r="D335" s="354" t="s">
        <v>730</v>
      </c>
      <c r="E335" s="226">
        <v>1.96628</v>
      </c>
      <c r="F335" s="225"/>
      <c r="G335" s="225"/>
      <c r="H335" s="225"/>
      <c r="J335" s="228">
        <v>298</v>
      </c>
      <c r="K335" s="228">
        <v>234</v>
      </c>
      <c r="L335" s="270" t="str">
        <f>D344</f>
        <v>Міжгірський районний суд Закарпатської області</v>
      </c>
      <c r="M335" s="248">
        <f>E344</f>
        <v>2.7105199999999998</v>
      </c>
      <c r="N335" s="271">
        <f>F344</f>
        <v>0</v>
      </c>
      <c r="O335" s="271">
        <f>G344</f>
        <v>0</v>
      </c>
      <c r="P335" s="271">
        <f>H344</f>
        <v>0</v>
      </c>
      <c r="R335" s="228"/>
      <c r="S335" s="228"/>
      <c r="T335" s="253"/>
      <c r="U335" s="251"/>
      <c r="V335" s="251"/>
      <c r="W335" s="251"/>
      <c r="X335" s="251"/>
    </row>
    <row r="336" spans="2:24" ht="30" customHeight="1" outlineLevel="1" thickTop="1" x14ac:dyDescent="0.25">
      <c r="B336" s="2">
        <v>299</v>
      </c>
      <c r="C336" s="2">
        <v>235</v>
      </c>
      <c r="D336" s="354" t="s">
        <v>732</v>
      </c>
      <c r="E336" s="226">
        <v>4.5420400000000001</v>
      </c>
      <c r="F336" s="225"/>
      <c r="G336" s="225"/>
      <c r="H336" s="225"/>
      <c r="J336" s="243">
        <v>299</v>
      </c>
      <c r="K336" s="243">
        <v>235</v>
      </c>
      <c r="L336" s="244" t="str">
        <f>D337</f>
        <v>Мукачівський міськрайонний суд Закарпатської області</v>
      </c>
      <c r="M336" s="241">
        <f>E337</f>
        <v>16.760279999999998</v>
      </c>
      <c r="N336" s="242">
        <f>F337</f>
        <v>0</v>
      </c>
      <c r="O336" s="242">
        <f>G337</f>
        <v>0</v>
      </c>
      <c r="P336" s="242">
        <f>H337</f>
        <v>0</v>
      </c>
      <c r="R336" s="243">
        <v>177</v>
      </c>
      <c r="S336" s="243">
        <v>152</v>
      </c>
      <c r="T336" s="244" t="s">
        <v>165</v>
      </c>
      <c r="U336" s="241">
        <f>M336+M337</f>
        <v>23.440439999999999</v>
      </c>
      <c r="V336" s="241">
        <f>N336+N337</f>
        <v>0</v>
      </c>
      <c r="W336" s="241">
        <f>O336+O337</f>
        <v>0</v>
      </c>
      <c r="X336" s="241">
        <f>P336+P337</f>
        <v>0</v>
      </c>
    </row>
    <row r="337" spans="2:24" ht="30.75" customHeight="1" outlineLevel="1" thickBot="1" x14ac:dyDescent="0.3">
      <c r="B337" s="2">
        <v>300</v>
      </c>
      <c r="C337" s="2">
        <v>236</v>
      </c>
      <c r="D337" s="354" t="s">
        <v>734</v>
      </c>
      <c r="E337" s="226">
        <v>16.760279999999998</v>
      </c>
      <c r="F337" s="225"/>
      <c r="G337" s="225"/>
      <c r="H337" s="225"/>
      <c r="J337" s="228">
        <v>300</v>
      </c>
      <c r="K337" s="228">
        <v>236</v>
      </c>
      <c r="L337" s="270" t="str">
        <f>D340</f>
        <v>Свалявський районний суд Закарпатської області</v>
      </c>
      <c r="M337" s="248">
        <f>E340</f>
        <v>6.6801600000000008</v>
      </c>
      <c r="N337" s="271">
        <f>F340</f>
        <v>0</v>
      </c>
      <c r="O337" s="271">
        <f>G340</f>
        <v>0</v>
      </c>
      <c r="P337" s="271">
        <f>H340</f>
        <v>0</v>
      </c>
      <c r="R337" s="228"/>
      <c r="S337" s="228"/>
      <c r="T337" s="253"/>
      <c r="U337" s="251"/>
      <c r="V337" s="251"/>
      <c r="W337" s="251"/>
      <c r="X337" s="251"/>
    </row>
    <row r="338" spans="2:24" ht="30" customHeight="1" outlineLevel="1" thickTop="1" x14ac:dyDescent="0.25">
      <c r="B338" s="2">
        <v>301</v>
      </c>
      <c r="C338" s="2">
        <v>237</v>
      </c>
      <c r="D338" s="354" t="s">
        <v>736</v>
      </c>
      <c r="E338" s="226">
        <v>2.4715199999999999</v>
      </c>
      <c r="F338" s="225"/>
      <c r="G338" s="225"/>
      <c r="H338" s="225"/>
      <c r="J338" s="243">
        <v>301</v>
      </c>
      <c r="K338" s="243">
        <v>237</v>
      </c>
      <c r="L338" s="244" t="str">
        <f>D332</f>
        <v>Великоберезнянський  районний суд Закарпатської області</v>
      </c>
      <c r="M338" s="241">
        <f>E332</f>
        <v>2.7745199999999999</v>
      </c>
      <c r="N338" s="242">
        <f>F332</f>
        <v>0</v>
      </c>
      <c r="O338" s="242">
        <f>G332</f>
        <v>0</v>
      </c>
      <c r="P338" s="242">
        <f>H332</f>
        <v>0</v>
      </c>
      <c r="R338" s="243">
        <v>178</v>
      </c>
      <c r="S338" s="243">
        <v>153</v>
      </c>
      <c r="T338" s="244" t="s">
        <v>166</v>
      </c>
      <c r="U338" s="241">
        <f>M338+M339</f>
        <v>5.2460399999999998</v>
      </c>
      <c r="V338" s="241">
        <f>N338+N339</f>
        <v>0</v>
      </c>
      <c r="W338" s="241">
        <f>O338+O339</f>
        <v>0</v>
      </c>
      <c r="X338" s="241">
        <f>P338+P339</f>
        <v>0</v>
      </c>
    </row>
    <row r="339" spans="2:24" ht="30.75" customHeight="1" outlineLevel="1" thickBot="1" x14ac:dyDescent="0.3">
      <c r="B339" s="2">
        <v>302</v>
      </c>
      <c r="C339" s="2">
        <v>238</v>
      </c>
      <c r="D339" s="354" t="s">
        <v>738</v>
      </c>
      <c r="E339" s="226">
        <v>3.5425200000000001</v>
      </c>
      <c r="F339" s="225"/>
      <c r="G339" s="225"/>
      <c r="H339" s="225"/>
      <c r="J339" s="228">
        <v>302</v>
      </c>
      <c r="K339" s="228">
        <v>238</v>
      </c>
      <c r="L339" s="270" t="str">
        <f t="shared" ref="L339:P340" si="138">D338</f>
        <v>Перечинський районний суд Закарпатської області</v>
      </c>
      <c r="M339" s="248">
        <f t="shared" si="138"/>
        <v>2.4715199999999999</v>
      </c>
      <c r="N339" s="271">
        <f t="shared" si="138"/>
        <v>0</v>
      </c>
      <c r="O339" s="271">
        <f t="shared" si="138"/>
        <v>0</v>
      </c>
      <c r="P339" s="271">
        <f t="shared" si="138"/>
        <v>0</v>
      </c>
      <c r="R339" s="228"/>
      <c r="S339" s="228"/>
      <c r="T339" s="253"/>
      <c r="U339" s="251"/>
      <c r="V339" s="251"/>
      <c r="W339" s="251"/>
      <c r="X339" s="251"/>
    </row>
    <row r="340" spans="2:24" ht="15" customHeight="1" outlineLevel="1" thickTop="1" x14ac:dyDescent="0.25">
      <c r="B340" s="2">
        <v>303</v>
      </c>
      <c r="C340" s="2">
        <v>239</v>
      </c>
      <c r="D340" s="354" t="s">
        <v>740</v>
      </c>
      <c r="E340" s="226">
        <v>6.6801600000000008</v>
      </c>
      <c r="F340" s="225"/>
      <c r="G340" s="225"/>
      <c r="H340" s="225"/>
      <c r="J340" s="243">
        <v>303</v>
      </c>
      <c r="K340" s="243">
        <v>239</v>
      </c>
      <c r="L340" s="244" t="str">
        <f t="shared" si="138"/>
        <v>Рахівський районний суд Закарпатської області</v>
      </c>
      <c r="M340" s="241">
        <f t="shared" si="138"/>
        <v>3.5425200000000001</v>
      </c>
      <c r="N340" s="242">
        <f t="shared" si="138"/>
        <v>0</v>
      </c>
      <c r="O340" s="242">
        <f t="shared" si="138"/>
        <v>0</v>
      </c>
      <c r="P340" s="242">
        <f t="shared" si="138"/>
        <v>0</v>
      </c>
      <c r="R340" s="243">
        <v>179</v>
      </c>
      <c r="S340" s="243">
        <v>154</v>
      </c>
      <c r="T340" s="244" t="s">
        <v>167</v>
      </c>
      <c r="U340" s="241">
        <f>M340+M341</f>
        <v>8.3748799999999992</v>
      </c>
      <c r="V340" s="241">
        <f>N340+N341</f>
        <v>0</v>
      </c>
      <c r="W340" s="241">
        <f>O340+O341</f>
        <v>0</v>
      </c>
      <c r="X340" s="241">
        <f>P340+P341</f>
        <v>0</v>
      </c>
    </row>
    <row r="341" spans="2:24" ht="15.75" customHeight="1" outlineLevel="1" thickBot="1" x14ac:dyDescent="0.3">
      <c r="B341" s="2">
        <v>304</v>
      </c>
      <c r="C341" s="2">
        <v>240</v>
      </c>
      <c r="D341" s="354" t="s">
        <v>742</v>
      </c>
      <c r="E341" s="226">
        <v>4.8323599999999995</v>
      </c>
      <c r="F341" s="225"/>
      <c r="G341" s="225"/>
      <c r="H341" s="225"/>
      <c r="J341" s="228">
        <v>304</v>
      </c>
      <c r="K341" s="228">
        <v>240</v>
      </c>
      <c r="L341" s="270" t="str">
        <f>D341</f>
        <v>Тячівський районний суд Закарпатської області</v>
      </c>
      <c r="M341" s="248">
        <f>E341</f>
        <v>4.8323599999999995</v>
      </c>
      <c r="N341" s="271">
        <f>F341</f>
        <v>0</v>
      </c>
      <c r="O341" s="271">
        <f>G341</f>
        <v>0</v>
      </c>
      <c r="P341" s="271">
        <f>H341</f>
        <v>0</v>
      </c>
      <c r="R341" s="228"/>
      <c r="S341" s="228"/>
      <c r="T341" s="253"/>
      <c r="U341" s="251"/>
      <c r="V341" s="251"/>
      <c r="W341" s="251"/>
      <c r="X341" s="251"/>
    </row>
    <row r="342" spans="2:24" ht="30" customHeight="1" outlineLevel="1" thickTop="1" x14ac:dyDescent="0.25">
      <c r="B342" s="2">
        <v>305</v>
      </c>
      <c r="C342" s="2">
        <v>241</v>
      </c>
      <c r="D342" s="354" t="s">
        <v>744</v>
      </c>
      <c r="E342" s="226">
        <v>13.055999999999999</v>
      </c>
      <c r="F342" s="225"/>
      <c r="G342" s="225"/>
      <c r="H342" s="225"/>
      <c r="J342" s="243">
        <v>305</v>
      </c>
      <c r="K342" s="243">
        <v>241</v>
      </c>
      <c r="L342" s="244" t="str">
        <f>D336</f>
        <v>Іршавський районний суд Закарпатської області</v>
      </c>
      <c r="M342" s="241">
        <f>E336</f>
        <v>4.5420400000000001</v>
      </c>
      <c r="N342" s="242">
        <f>F336</f>
        <v>0</v>
      </c>
      <c r="O342" s="242">
        <f>G336</f>
        <v>0</v>
      </c>
      <c r="P342" s="242">
        <f>H336</f>
        <v>0</v>
      </c>
      <c r="R342" s="243">
        <v>180</v>
      </c>
      <c r="S342" s="243">
        <v>155</v>
      </c>
      <c r="T342" s="326" t="s">
        <v>169</v>
      </c>
      <c r="U342" s="241">
        <f>M342+M343</f>
        <v>11.37284</v>
      </c>
      <c r="V342" s="241">
        <f>N342+N343</f>
        <v>0</v>
      </c>
      <c r="W342" s="241">
        <f>O342+O343</f>
        <v>0</v>
      </c>
      <c r="X342" s="241">
        <f>P342+P343</f>
        <v>0</v>
      </c>
    </row>
    <row r="343" spans="2:24" ht="15.75" customHeight="1" outlineLevel="1" thickBot="1" x14ac:dyDescent="0.3">
      <c r="B343" s="2">
        <v>306</v>
      </c>
      <c r="C343" s="2">
        <v>242</v>
      </c>
      <c r="D343" s="354" t="s">
        <v>746</v>
      </c>
      <c r="E343" s="226">
        <v>6.8308000000000009</v>
      </c>
      <c r="F343" s="225"/>
      <c r="G343" s="225"/>
      <c r="H343" s="225"/>
      <c r="J343" s="228">
        <v>306</v>
      </c>
      <c r="K343" s="228">
        <v>242</v>
      </c>
      <c r="L343" s="270" t="str">
        <f>D343</f>
        <v>Хустський районний суд Закарпатської області</v>
      </c>
      <c r="M343" s="248">
        <f>E343</f>
        <v>6.8308000000000009</v>
      </c>
      <c r="N343" s="271">
        <f>F343</f>
        <v>0</v>
      </c>
      <c r="O343" s="271">
        <f>G343</f>
        <v>0</v>
      </c>
      <c r="P343" s="271">
        <f>H343</f>
        <v>0</v>
      </c>
      <c r="R343" s="228"/>
      <c r="S343" s="228"/>
      <c r="T343" s="253"/>
      <c r="U343" s="251"/>
      <c r="V343" s="251"/>
      <c r="W343" s="251"/>
      <c r="X343" s="251"/>
    </row>
    <row r="344" spans="2:24" ht="31.5" customHeight="1" outlineLevel="1" thickTop="1" thickBot="1" x14ac:dyDescent="0.3">
      <c r="B344" s="337">
        <v>307</v>
      </c>
      <c r="C344" s="337">
        <v>243</v>
      </c>
      <c r="D344" s="355" t="s">
        <v>747</v>
      </c>
      <c r="E344" s="288">
        <v>2.7105199999999998</v>
      </c>
      <c r="F344" s="287"/>
      <c r="G344" s="287"/>
      <c r="H344" s="287"/>
      <c r="J344" s="378">
        <v>307</v>
      </c>
      <c r="K344" s="378">
        <v>243</v>
      </c>
      <c r="L344" s="284" t="str">
        <f>D342</f>
        <v>Ужгородський міськрайонний суд Закарпатської області</v>
      </c>
      <c r="M344" s="358">
        <f>E342</f>
        <v>13.055999999999999</v>
      </c>
      <c r="N344" s="359">
        <f>F342</f>
        <v>0</v>
      </c>
      <c r="O344" s="359">
        <f>G342</f>
        <v>0</v>
      </c>
      <c r="P344" s="359">
        <f>H342</f>
        <v>0</v>
      </c>
      <c r="R344" s="378">
        <v>181</v>
      </c>
      <c r="S344" s="378">
        <v>156</v>
      </c>
      <c r="T344" s="379" t="s">
        <v>168</v>
      </c>
      <c r="U344" s="380">
        <f>M344</f>
        <v>13.055999999999999</v>
      </c>
      <c r="V344" s="380">
        <f>N344</f>
        <v>0</v>
      </c>
      <c r="W344" s="380">
        <f>O344</f>
        <v>0</v>
      </c>
      <c r="X344" s="380">
        <f>P344</f>
        <v>0</v>
      </c>
    </row>
    <row r="345" spans="2:24" ht="15.75" customHeight="1" outlineLevel="1" thickTop="1" x14ac:dyDescent="0.25">
      <c r="B345" s="243">
        <v>308</v>
      </c>
      <c r="C345" s="243">
        <v>244</v>
      </c>
      <c r="D345" s="360" t="s">
        <v>748</v>
      </c>
      <c r="E345" s="291">
        <v>13.555999999999999</v>
      </c>
      <c r="F345" s="242"/>
      <c r="G345" s="242"/>
      <c r="H345" s="242"/>
      <c r="J345" s="243">
        <v>308</v>
      </c>
      <c r="K345" s="243">
        <v>244</v>
      </c>
      <c r="L345" s="244" t="str">
        <f>D346</f>
        <v>Василівський районний суд Запорізької області</v>
      </c>
      <c r="M345" s="241">
        <f>E346</f>
        <v>5.1079999999999997</v>
      </c>
      <c r="N345" s="242">
        <f>F346</f>
        <v>0</v>
      </c>
      <c r="O345" s="242">
        <f>G346</f>
        <v>0</v>
      </c>
      <c r="P345" s="242">
        <f>H346</f>
        <v>0</v>
      </c>
      <c r="R345" s="243">
        <v>182</v>
      </c>
      <c r="S345" s="243">
        <v>157</v>
      </c>
      <c r="T345" s="244" t="s">
        <v>171</v>
      </c>
      <c r="U345" s="241">
        <f>M345+M346</f>
        <v>7.7159999999999993</v>
      </c>
      <c r="V345" s="241">
        <f>N345+N346</f>
        <v>0</v>
      </c>
      <c r="W345" s="241">
        <f>O345+O346</f>
        <v>0</v>
      </c>
      <c r="X345" s="241">
        <f>P345+P346</f>
        <v>0</v>
      </c>
    </row>
    <row r="346" spans="2:24" ht="30.75" customHeight="1" outlineLevel="1" thickBot="1" x14ac:dyDescent="0.3">
      <c r="B346" s="2">
        <v>309</v>
      </c>
      <c r="C346" s="2">
        <v>245</v>
      </c>
      <c r="D346" s="354" t="s">
        <v>750</v>
      </c>
      <c r="E346" s="226">
        <v>5.1079999999999997</v>
      </c>
      <c r="F346" s="225"/>
      <c r="G346" s="225"/>
      <c r="H346" s="225"/>
      <c r="J346" s="228">
        <v>309</v>
      </c>
      <c r="K346" s="228">
        <v>245</v>
      </c>
      <c r="L346" s="270" t="str">
        <f>D360</f>
        <v>Михайлівський районний суд Запорізької області</v>
      </c>
      <c r="M346" s="248">
        <f>E360</f>
        <v>2.6080000000000001</v>
      </c>
      <c r="N346" s="271">
        <f>F360</f>
        <v>0</v>
      </c>
      <c r="O346" s="271">
        <f>G360</f>
        <v>0</v>
      </c>
      <c r="P346" s="271">
        <f>H360</f>
        <v>0</v>
      </c>
      <c r="R346" s="228"/>
      <c r="S346" s="228"/>
      <c r="T346" s="253"/>
      <c r="U346" s="251"/>
      <c r="V346" s="251"/>
      <c r="W346" s="251"/>
      <c r="X346" s="251"/>
    </row>
    <row r="347" spans="2:24" ht="31.5" customHeight="1" outlineLevel="1" thickTop="1" x14ac:dyDescent="0.25">
      <c r="B347" s="2">
        <v>310</v>
      </c>
      <c r="C347" s="2">
        <v>246</v>
      </c>
      <c r="D347" s="354" t="s">
        <v>751</v>
      </c>
      <c r="E347" s="226">
        <v>1.9079999999999999</v>
      </c>
      <c r="F347" s="225"/>
      <c r="G347" s="225"/>
      <c r="H347" s="225"/>
      <c r="J347" s="243">
        <v>310</v>
      </c>
      <c r="K347" s="243">
        <v>246</v>
      </c>
      <c r="L347" s="297" t="str">
        <f>D349</f>
        <v>Вільнянський районний суд Запорізької області</v>
      </c>
      <c r="M347" s="241">
        <f>E349</f>
        <v>5.18</v>
      </c>
      <c r="N347" s="242">
        <f>F349</f>
        <v>0</v>
      </c>
      <c r="O347" s="242">
        <f>G349</f>
        <v>0</v>
      </c>
      <c r="P347" s="242">
        <f>H349</f>
        <v>0</v>
      </c>
      <c r="R347" s="243">
        <v>183</v>
      </c>
      <c r="S347" s="243">
        <v>158</v>
      </c>
      <c r="T347" s="297" t="s">
        <v>570</v>
      </c>
      <c r="U347" s="246">
        <f>M347+M348</f>
        <v>7.0679999999999996</v>
      </c>
      <c r="V347" s="246">
        <f>N347+N348</f>
        <v>0</v>
      </c>
      <c r="W347" s="246">
        <f>O347+O348</f>
        <v>0</v>
      </c>
      <c r="X347" s="246">
        <f>P347+P348</f>
        <v>0</v>
      </c>
    </row>
    <row r="348" spans="2:24" ht="30.75" customHeight="1" outlineLevel="1" thickBot="1" x14ac:dyDescent="0.3">
      <c r="B348" s="2">
        <v>311</v>
      </c>
      <c r="C348" s="2">
        <v>247</v>
      </c>
      <c r="D348" s="354" t="s">
        <v>753</v>
      </c>
      <c r="E348" s="226">
        <v>2.8319999999999999</v>
      </c>
      <c r="F348" s="225"/>
      <c r="G348" s="225"/>
      <c r="H348" s="225"/>
      <c r="J348" s="228">
        <v>311</v>
      </c>
      <c r="K348" s="228">
        <v>247</v>
      </c>
      <c r="L348" s="270" t="str">
        <f>D361</f>
        <v>Новомиколаївський районний суд Запорізької області</v>
      </c>
      <c r="M348" s="248">
        <f>E361</f>
        <v>1.8879999999999999</v>
      </c>
      <c r="N348" s="271">
        <f>F361</f>
        <v>0</v>
      </c>
      <c r="O348" s="271">
        <f>G361</f>
        <v>0</v>
      </c>
      <c r="P348" s="271">
        <f>H361</f>
        <v>0</v>
      </c>
      <c r="R348" s="228"/>
      <c r="S348" s="228"/>
      <c r="T348" s="253"/>
      <c r="U348" s="251"/>
      <c r="V348" s="251"/>
      <c r="W348" s="251"/>
      <c r="X348" s="251"/>
    </row>
    <row r="349" spans="2:24" ht="30" customHeight="1" outlineLevel="1" thickTop="1" x14ac:dyDescent="0.25">
      <c r="B349" s="2">
        <v>312</v>
      </c>
      <c r="C349" s="2">
        <v>248</v>
      </c>
      <c r="D349" s="354" t="s">
        <v>755</v>
      </c>
      <c r="E349" s="226">
        <v>5.18</v>
      </c>
      <c r="F349" s="225"/>
      <c r="G349" s="225"/>
      <c r="H349" s="225"/>
      <c r="J349" s="243">
        <v>312</v>
      </c>
      <c r="K349" s="243">
        <v>248</v>
      </c>
      <c r="L349" s="244" t="str">
        <f>D347</f>
        <v>Великобілозерський районний суд Запорізької області</v>
      </c>
      <c r="M349" s="241">
        <f>E347</f>
        <v>1.9079999999999999</v>
      </c>
      <c r="N349" s="242">
        <f>F347</f>
        <v>0</v>
      </c>
      <c r="O349" s="242">
        <f>G347</f>
        <v>0</v>
      </c>
      <c r="P349" s="242">
        <f>H347</f>
        <v>0</v>
      </c>
      <c r="R349" s="243">
        <v>184</v>
      </c>
      <c r="S349" s="243">
        <v>159</v>
      </c>
      <c r="T349" s="244" t="s">
        <v>572</v>
      </c>
      <c r="U349" s="241">
        <f>M349+M350+M351</f>
        <v>7.9320000000000004</v>
      </c>
      <c r="V349" s="241">
        <f>N349+N350+N351</f>
        <v>0</v>
      </c>
      <c r="W349" s="241">
        <f>O349+O350+O351</f>
        <v>0</v>
      </c>
      <c r="X349" s="241">
        <f>P349+P350+P351</f>
        <v>0</v>
      </c>
    </row>
    <row r="350" spans="2:24" ht="30" customHeight="1" outlineLevel="1" x14ac:dyDescent="0.25">
      <c r="B350" s="2">
        <v>313</v>
      </c>
      <c r="C350" s="2">
        <v>249</v>
      </c>
      <c r="D350" s="354" t="s">
        <v>757</v>
      </c>
      <c r="E350" s="226">
        <v>2.988</v>
      </c>
      <c r="F350" s="225"/>
      <c r="G350" s="225"/>
      <c r="H350" s="225"/>
      <c r="J350" s="2">
        <v>313</v>
      </c>
      <c r="K350" s="2">
        <v>249</v>
      </c>
      <c r="L350" s="236" t="str">
        <f>D351</f>
        <v>Енергодарський міський суд Запорізької області</v>
      </c>
      <c r="M350" s="227">
        <f>E351</f>
        <v>3.528</v>
      </c>
      <c r="N350" s="225">
        <f>F351</f>
        <v>0</v>
      </c>
      <c r="O350" s="225">
        <f>G351</f>
        <v>0</v>
      </c>
      <c r="P350" s="225">
        <f>H351</f>
        <v>0</v>
      </c>
      <c r="R350" s="2"/>
      <c r="S350" s="2"/>
      <c r="T350" s="304"/>
      <c r="U350" s="158"/>
      <c r="V350" s="158"/>
      <c r="W350" s="158"/>
      <c r="X350" s="158"/>
    </row>
    <row r="351" spans="2:24" ht="30.75" customHeight="1" outlineLevel="1" thickBot="1" x14ac:dyDescent="0.3">
      <c r="B351" s="2">
        <v>314</v>
      </c>
      <c r="C351" s="2">
        <v>250</v>
      </c>
      <c r="D351" s="354" t="s">
        <v>759</v>
      </c>
      <c r="E351" s="226">
        <v>3.528</v>
      </c>
      <c r="F351" s="225"/>
      <c r="G351" s="225"/>
      <c r="H351" s="225"/>
      <c r="J351" s="228">
        <v>314</v>
      </c>
      <c r="K351" s="228">
        <v>250</v>
      </c>
      <c r="L351" s="270" t="str">
        <f>D355</f>
        <v>Кам’янсько-Дніпровський районний суд Запорізької області</v>
      </c>
      <c r="M351" s="248">
        <f>E355</f>
        <v>2.496</v>
      </c>
      <c r="N351" s="271">
        <f>F355</f>
        <v>0</v>
      </c>
      <c r="O351" s="271">
        <f>G355</f>
        <v>0</v>
      </c>
      <c r="P351" s="271">
        <f>H355</f>
        <v>0</v>
      </c>
      <c r="R351" s="228"/>
      <c r="S351" s="228"/>
      <c r="T351" s="347"/>
      <c r="U351" s="251"/>
      <c r="V351" s="251"/>
      <c r="W351" s="251"/>
      <c r="X351" s="251"/>
    </row>
    <row r="352" spans="2:24" ht="15" customHeight="1" outlineLevel="1" thickTop="1" x14ac:dyDescent="0.25">
      <c r="B352" s="2">
        <v>315</v>
      </c>
      <c r="C352" s="2">
        <v>251</v>
      </c>
      <c r="D352" s="354" t="s">
        <v>760</v>
      </c>
      <c r="E352" s="226">
        <v>6.516</v>
      </c>
      <c r="F352" s="225"/>
      <c r="G352" s="225"/>
      <c r="H352" s="225"/>
      <c r="J352" s="243">
        <v>315</v>
      </c>
      <c r="K352" s="243">
        <v>251</v>
      </c>
      <c r="L352" s="244" t="str">
        <f>D348</f>
        <v>Веселівський районний суд Запорізької області</v>
      </c>
      <c r="M352" s="241">
        <f>E348</f>
        <v>2.8319999999999999</v>
      </c>
      <c r="N352" s="242">
        <f>F348</f>
        <v>0</v>
      </c>
      <c r="O352" s="242">
        <f>G348</f>
        <v>0</v>
      </c>
      <c r="P352" s="242">
        <f>H348</f>
        <v>0</v>
      </c>
      <c r="R352" s="243">
        <v>185</v>
      </c>
      <c r="S352" s="243">
        <v>160</v>
      </c>
      <c r="T352" s="244" t="s">
        <v>574</v>
      </c>
      <c r="U352" s="241">
        <f>M352+M353+M354</f>
        <v>22.276</v>
      </c>
      <c r="V352" s="241">
        <f>N352+N353+N354</f>
        <v>0</v>
      </c>
      <c r="W352" s="241">
        <f>O352+O353+O354</f>
        <v>0</v>
      </c>
      <c r="X352" s="241">
        <f>P352+P353+P354</f>
        <v>0</v>
      </c>
    </row>
    <row r="353" spans="2:24" ht="30" customHeight="1" outlineLevel="1" x14ac:dyDescent="0.25">
      <c r="B353" s="2">
        <v>316</v>
      </c>
      <c r="C353" s="2">
        <v>252</v>
      </c>
      <c r="D353" s="354" t="s">
        <v>762</v>
      </c>
      <c r="E353" s="226">
        <v>7.4640000000000004</v>
      </c>
      <c r="F353" s="225"/>
      <c r="G353" s="225"/>
      <c r="H353" s="225"/>
      <c r="J353" s="2">
        <v>316</v>
      </c>
      <c r="K353" s="2">
        <v>252</v>
      </c>
      <c r="L353" s="236" t="str">
        <f>D359</f>
        <v>Мелітопольський міськрайонний суд Запорізької області</v>
      </c>
      <c r="M353" s="227">
        <f>E359</f>
        <v>14.528</v>
      </c>
      <c r="N353" s="225">
        <f>F359</f>
        <v>0</v>
      </c>
      <c r="O353" s="225">
        <f>G359</f>
        <v>0</v>
      </c>
      <c r="P353" s="225">
        <f>H359</f>
        <v>0</v>
      </c>
      <c r="R353" s="2"/>
      <c r="S353" s="2"/>
      <c r="T353" s="304"/>
      <c r="U353" s="158"/>
      <c r="V353" s="158"/>
      <c r="W353" s="158"/>
      <c r="X353" s="158"/>
    </row>
    <row r="354" spans="2:24" ht="15.75" customHeight="1" outlineLevel="1" thickBot="1" x14ac:dyDescent="0.3">
      <c r="B354" s="2">
        <v>317</v>
      </c>
      <c r="C354" s="2">
        <v>253</v>
      </c>
      <c r="D354" s="354" t="s">
        <v>764</v>
      </c>
      <c r="E354" s="226">
        <v>6</v>
      </c>
      <c r="F354" s="225"/>
      <c r="G354" s="225"/>
      <c r="H354" s="225"/>
      <c r="J354" s="228">
        <v>317</v>
      </c>
      <c r="K354" s="228">
        <v>253</v>
      </c>
      <c r="L354" s="270" t="str">
        <f>D372</f>
        <v>Якимівський районний суд Запорізької області</v>
      </c>
      <c r="M354" s="248">
        <f>E372</f>
        <v>4.9160000000000004</v>
      </c>
      <c r="N354" s="271">
        <f>F372</f>
        <v>0</v>
      </c>
      <c r="O354" s="271">
        <f>G372</f>
        <v>0</v>
      </c>
      <c r="P354" s="271">
        <f>H372</f>
        <v>0</v>
      </c>
      <c r="R354" s="228"/>
      <c r="S354" s="228"/>
      <c r="T354" s="347"/>
      <c r="U354" s="251"/>
      <c r="V354" s="251"/>
      <c r="W354" s="251"/>
      <c r="X354" s="251"/>
    </row>
    <row r="355" spans="2:24" ht="30" customHeight="1" outlineLevel="1" thickTop="1" x14ac:dyDescent="0.25">
      <c r="B355" s="2">
        <v>318</v>
      </c>
      <c r="C355" s="2">
        <v>254</v>
      </c>
      <c r="D355" s="354" t="s">
        <v>766</v>
      </c>
      <c r="E355" s="226">
        <v>2.496</v>
      </c>
      <c r="F355" s="225"/>
      <c r="G355" s="225"/>
      <c r="H355" s="225"/>
      <c r="J355" s="243">
        <v>318</v>
      </c>
      <c r="K355" s="243">
        <v>254</v>
      </c>
      <c r="L355" s="244" t="str">
        <f>D350</f>
        <v>Гуляйпільський районний суд Запорізької області</v>
      </c>
      <c r="M355" s="241">
        <f>E350</f>
        <v>2.988</v>
      </c>
      <c r="N355" s="242">
        <f>F350</f>
        <v>0</v>
      </c>
      <c r="O355" s="242">
        <f>G350</f>
        <v>0</v>
      </c>
      <c r="P355" s="242">
        <f>H350</f>
        <v>0</v>
      </c>
      <c r="R355" s="243">
        <v>186</v>
      </c>
      <c r="S355" s="243">
        <v>161</v>
      </c>
      <c r="T355" s="244" t="s">
        <v>172</v>
      </c>
      <c r="U355" s="241">
        <f>M355+M356</f>
        <v>8.2319999999999993</v>
      </c>
      <c r="V355" s="241">
        <f>N355+N356</f>
        <v>0</v>
      </c>
      <c r="W355" s="241">
        <f>O355+O356</f>
        <v>0</v>
      </c>
      <c r="X355" s="241">
        <f>P355+P356</f>
        <v>0</v>
      </c>
    </row>
    <row r="356" spans="2:24" ht="15.75" customHeight="1" outlineLevel="1" thickBot="1" x14ac:dyDescent="0.3">
      <c r="B356" s="2">
        <v>319</v>
      </c>
      <c r="C356" s="2">
        <v>255</v>
      </c>
      <c r="D356" s="354" t="s">
        <v>768</v>
      </c>
      <c r="E356" s="226">
        <v>11.676</v>
      </c>
      <c r="F356" s="225"/>
      <c r="G356" s="225"/>
      <c r="H356" s="225"/>
      <c r="J356" s="228">
        <v>319</v>
      </c>
      <c r="K356" s="228">
        <v>255</v>
      </c>
      <c r="L356" s="270" t="str">
        <f>D363</f>
        <v>Оріхівський районний суд Запорізької області</v>
      </c>
      <c r="M356" s="248">
        <f>E363</f>
        <v>5.2439999999999998</v>
      </c>
      <c r="N356" s="271">
        <f>F363</f>
        <v>0</v>
      </c>
      <c r="O356" s="271">
        <f>G363</f>
        <v>0</v>
      </c>
      <c r="P356" s="271">
        <f>H363</f>
        <v>0</v>
      </c>
      <c r="R356" s="228"/>
      <c r="S356" s="228"/>
      <c r="T356" s="253"/>
      <c r="U356" s="251"/>
      <c r="V356" s="251"/>
      <c r="W356" s="251"/>
      <c r="X356" s="251"/>
    </row>
    <row r="357" spans="2:24" ht="30" customHeight="1" outlineLevel="1" thickTop="1" x14ac:dyDescent="0.25">
      <c r="B357" s="2">
        <v>320</v>
      </c>
      <c r="C357" s="2">
        <v>256</v>
      </c>
      <c r="D357" s="354" t="s">
        <v>769</v>
      </c>
      <c r="E357" s="226">
        <v>4.5880000000000001</v>
      </c>
      <c r="F357" s="225"/>
      <c r="G357" s="225"/>
      <c r="H357" s="225"/>
      <c r="J357" s="243">
        <v>320</v>
      </c>
      <c r="K357" s="243">
        <v>256</v>
      </c>
      <c r="L357" s="244" t="str">
        <f>D357</f>
        <v>Куйбишевський районний суд Запорізької області</v>
      </c>
      <c r="M357" s="241">
        <f>E357</f>
        <v>4.5880000000000001</v>
      </c>
      <c r="N357" s="242">
        <f>F357</f>
        <v>0</v>
      </c>
      <c r="O357" s="242">
        <f>G357</f>
        <v>0</v>
      </c>
      <c r="P357" s="242">
        <f>H357</f>
        <v>0</v>
      </c>
      <c r="R357" s="243">
        <v>187</v>
      </c>
      <c r="S357" s="243">
        <v>162</v>
      </c>
      <c r="T357" s="244" t="s">
        <v>577</v>
      </c>
      <c r="U357" s="241">
        <f>M357+M358+M359</f>
        <v>8.98</v>
      </c>
      <c r="V357" s="241">
        <f>N357+N358+N359</f>
        <v>0</v>
      </c>
      <c r="W357" s="241">
        <f>O357+O358+O359</f>
        <v>0</v>
      </c>
      <c r="X357" s="241">
        <f>P357+P358+P359</f>
        <v>0</v>
      </c>
    </row>
    <row r="358" spans="2:24" ht="15" customHeight="1" outlineLevel="1" x14ac:dyDescent="0.25">
      <c r="B358" s="2">
        <v>321</v>
      </c>
      <c r="C358" s="2">
        <v>257</v>
      </c>
      <c r="D358" s="354" t="s">
        <v>770</v>
      </c>
      <c r="E358" s="226">
        <v>6</v>
      </c>
      <c r="F358" s="225"/>
      <c r="G358" s="225"/>
      <c r="H358" s="225"/>
      <c r="J358" s="2">
        <v>321</v>
      </c>
      <c r="K358" s="2">
        <v>257</v>
      </c>
      <c r="L358" s="236" t="str">
        <f>D364</f>
        <v>Пологівський районний суд Запорізької області</v>
      </c>
      <c r="M358" s="227">
        <f>E364</f>
        <v>2</v>
      </c>
      <c r="N358" s="225">
        <f>F364</f>
        <v>0</v>
      </c>
      <c r="O358" s="225">
        <f>G364</f>
        <v>0</v>
      </c>
      <c r="P358" s="225">
        <f>H364</f>
        <v>0</v>
      </c>
      <c r="R358" s="2"/>
      <c r="S358" s="2"/>
      <c r="T358" s="304"/>
      <c r="U358" s="158"/>
      <c r="V358" s="158"/>
      <c r="W358" s="158"/>
      <c r="X358" s="158"/>
    </row>
    <row r="359" spans="2:24" ht="30.75" customHeight="1" outlineLevel="1" thickBot="1" x14ac:dyDescent="0.3">
      <c r="B359" s="2">
        <v>322</v>
      </c>
      <c r="C359" s="2">
        <v>258</v>
      </c>
      <c r="D359" s="354" t="s">
        <v>771</v>
      </c>
      <c r="E359" s="226">
        <v>14.528</v>
      </c>
      <c r="F359" s="225"/>
      <c r="G359" s="225"/>
      <c r="H359" s="225"/>
      <c r="J359" s="228">
        <v>322</v>
      </c>
      <c r="K359" s="228">
        <v>258</v>
      </c>
      <c r="L359" s="270" t="str">
        <f>D367</f>
        <v>Розівський районний суд Запорізької області</v>
      </c>
      <c r="M359" s="248">
        <f>E367</f>
        <v>2.3919999999999999</v>
      </c>
      <c r="N359" s="271">
        <f>F367</f>
        <v>0</v>
      </c>
      <c r="O359" s="271">
        <f>G367</f>
        <v>0</v>
      </c>
      <c r="P359" s="271">
        <f>H367</f>
        <v>0</v>
      </c>
      <c r="R359" s="228"/>
      <c r="S359" s="228"/>
      <c r="T359" s="347"/>
      <c r="U359" s="251"/>
      <c r="V359" s="251"/>
      <c r="W359" s="251"/>
      <c r="X359" s="251"/>
    </row>
    <row r="360" spans="2:24" ht="15" customHeight="1" outlineLevel="1" thickTop="1" x14ac:dyDescent="0.25">
      <c r="B360" s="2">
        <v>323</v>
      </c>
      <c r="C360" s="2">
        <v>259</v>
      </c>
      <c r="D360" s="354" t="s">
        <v>773</v>
      </c>
      <c r="E360" s="226">
        <v>2.6080000000000001</v>
      </c>
      <c r="F360" s="225"/>
      <c r="G360" s="225"/>
      <c r="H360" s="225"/>
      <c r="J360" s="243">
        <v>323</v>
      </c>
      <c r="K360" s="243">
        <v>259</v>
      </c>
      <c r="L360" s="244" t="str">
        <f t="shared" ref="L360:P361" si="139">D365</f>
        <v>Приазовський районний суд Запорізької області</v>
      </c>
      <c r="M360" s="241">
        <f t="shared" si="139"/>
        <v>3.4159999999999999</v>
      </c>
      <c r="N360" s="242">
        <f t="shared" si="139"/>
        <v>0</v>
      </c>
      <c r="O360" s="242">
        <f t="shared" si="139"/>
        <v>0</v>
      </c>
      <c r="P360" s="242">
        <f t="shared" si="139"/>
        <v>0</v>
      </c>
      <c r="R360" s="243">
        <v>188</v>
      </c>
      <c r="S360" s="243">
        <v>163</v>
      </c>
      <c r="T360" s="244" t="s">
        <v>579</v>
      </c>
      <c r="U360" s="241">
        <f>M360+M361</f>
        <v>5.8639999999999999</v>
      </c>
      <c r="V360" s="241">
        <f>N360+N361</f>
        <v>0</v>
      </c>
      <c r="W360" s="241">
        <f>O360+O361</f>
        <v>0</v>
      </c>
      <c r="X360" s="241">
        <f>P360+P361</f>
        <v>0</v>
      </c>
    </row>
    <row r="361" spans="2:24" ht="30.75" customHeight="1" outlineLevel="1" thickBot="1" x14ac:dyDescent="0.3">
      <c r="B361" s="2">
        <v>324</v>
      </c>
      <c r="C361" s="2">
        <v>260</v>
      </c>
      <c r="D361" s="354" t="s">
        <v>774</v>
      </c>
      <c r="E361" s="226">
        <v>1.8879999999999999</v>
      </c>
      <c r="F361" s="225"/>
      <c r="G361" s="225"/>
      <c r="H361" s="225"/>
      <c r="J361" s="228">
        <v>324</v>
      </c>
      <c r="K361" s="228">
        <v>260</v>
      </c>
      <c r="L361" s="270" t="str">
        <f t="shared" si="139"/>
        <v>Приморський районний суд Запорізької області</v>
      </c>
      <c r="M361" s="248">
        <f t="shared" si="139"/>
        <v>2.448</v>
      </c>
      <c r="N361" s="271">
        <f t="shared" si="139"/>
        <v>0</v>
      </c>
      <c r="O361" s="271">
        <f t="shared" si="139"/>
        <v>0</v>
      </c>
      <c r="P361" s="271">
        <f t="shared" si="139"/>
        <v>0</v>
      </c>
      <c r="R361" s="228"/>
      <c r="S361" s="228"/>
      <c r="T361" s="253"/>
      <c r="U361" s="251"/>
      <c r="V361" s="251"/>
      <c r="W361" s="251"/>
      <c r="X361" s="251"/>
    </row>
    <row r="362" spans="2:24" ht="15" customHeight="1" outlineLevel="1" thickTop="1" x14ac:dyDescent="0.25">
      <c r="B362" s="2">
        <v>325</v>
      </c>
      <c r="C362" s="2">
        <v>261</v>
      </c>
      <c r="D362" s="354" t="s">
        <v>775</v>
      </c>
      <c r="E362" s="226">
        <v>12.872</v>
      </c>
      <c r="F362" s="225"/>
      <c r="G362" s="225"/>
      <c r="H362" s="225"/>
      <c r="J362" s="243">
        <v>325</v>
      </c>
      <c r="K362" s="243">
        <v>261</v>
      </c>
      <c r="L362" s="244" t="str">
        <f>D368</f>
        <v>Токмацький районний суд Запорізької області</v>
      </c>
      <c r="M362" s="241">
        <f>E368</f>
        <v>6.984</v>
      </c>
      <c r="N362" s="242">
        <f>F368</f>
        <v>0</v>
      </c>
      <c r="O362" s="242">
        <f>G368</f>
        <v>0</v>
      </c>
      <c r="P362" s="242">
        <f>H368</f>
        <v>0</v>
      </c>
      <c r="R362" s="243">
        <v>189</v>
      </c>
      <c r="S362" s="243">
        <v>164</v>
      </c>
      <c r="T362" s="244" t="s">
        <v>581</v>
      </c>
      <c r="U362" s="241">
        <f>M362+M363</f>
        <v>10.135999999999999</v>
      </c>
      <c r="V362" s="241">
        <f>N362+N363</f>
        <v>0</v>
      </c>
      <c r="W362" s="241">
        <f>O362+O363</f>
        <v>0</v>
      </c>
      <c r="X362" s="241">
        <f>P362+P363</f>
        <v>0</v>
      </c>
    </row>
    <row r="363" spans="2:24" ht="15.75" customHeight="1" outlineLevel="1" thickBot="1" x14ac:dyDescent="0.3">
      <c r="B363" s="2">
        <v>326</v>
      </c>
      <c r="C363" s="2">
        <v>262</v>
      </c>
      <c r="D363" s="354" t="s">
        <v>777</v>
      </c>
      <c r="E363" s="226">
        <v>5.2439999999999998</v>
      </c>
      <c r="F363" s="225"/>
      <c r="G363" s="225"/>
      <c r="H363" s="225"/>
      <c r="J363" s="228">
        <v>326</v>
      </c>
      <c r="K363" s="228">
        <v>262</v>
      </c>
      <c r="L363" s="270" t="str">
        <f>D370</f>
        <v>Чернігівський районний суд Запорізької області</v>
      </c>
      <c r="M363" s="248">
        <f>E370</f>
        <v>3.1520000000000001</v>
      </c>
      <c r="N363" s="271">
        <f>F370</f>
        <v>0</v>
      </c>
      <c r="O363" s="271">
        <f>G370</f>
        <v>0</v>
      </c>
      <c r="P363" s="271">
        <f>H370</f>
        <v>0</v>
      </c>
      <c r="R363" s="228"/>
      <c r="S363" s="228"/>
      <c r="T363" s="253"/>
      <c r="U363" s="251"/>
      <c r="V363" s="251"/>
      <c r="W363" s="251"/>
      <c r="X363" s="251"/>
    </row>
    <row r="364" spans="2:24" ht="31.5" customHeight="1" outlineLevel="1" thickTop="1" thickBot="1" x14ac:dyDescent="0.3">
      <c r="B364" s="2">
        <v>327</v>
      </c>
      <c r="C364" s="2">
        <v>263</v>
      </c>
      <c r="D364" s="354" t="s">
        <v>778</v>
      </c>
      <c r="E364" s="226">
        <v>2</v>
      </c>
      <c r="F364" s="225"/>
      <c r="G364" s="225"/>
      <c r="H364" s="225"/>
      <c r="J364" s="228">
        <v>327</v>
      </c>
      <c r="K364" s="228">
        <v>263</v>
      </c>
      <c r="L364" s="238" t="str">
        <f>D345</f>
        <v>Бердянський міськрайонний суд Запорізької області</v>
      </c>
      <c r="M364" s="231">
        <f>E345</f>
        <v>13.555999999999999</v>
      </c>
      <c r="N364" s="232">
        <f>F345</f>
        <v>0</v>
      </c>
      <c r="O364" s="232">
        <f>G345</f>
        <v>0</v>
      </c>
      <c r="P364" s="232">
        <f>H345</f>
        <v>0</v>
      </c>
      <c r="R364" s="229">
        <v>190</v>
      </c>
      <c r="S364" s="229">
        <v>165</v>
      </c>
      <c r="T364" s="238" t="s">
        <v>170</v>
      </c>
      <c r="U364" s="235">
        <f>M364</f>
        <v>13.555999999999999</v>
      </c>
      <c r="V364" s="235">
        <f>N364</f>
        <v>0</v>
      </c>
      <c r="W364" s="235">
        <f>O364</f>
        <v>0</v>
      </c>
      <c r="X364" s="235">
        <f>P364</f>
        <v>0</v>
      </c>
    </row>
    <row r="365" spans="2:24" ht="15.75" customHeight="1" outlineLevel="1" thickTop="1" x14ac:dyDescent="0.25">
      <c r="B365" s="2">
        <v>328</v>
      </c>
      <c r="C365" s="2">
        <v>264</v>
      </c>
      <c r="D365" s="354" t="s">
        <v>779</v>
      </c>
      <c r="E365" s="226">
        <v>3.4159999999999999</v>
      </c>
      <c r="F365" s="225"/>
      <c r="G365" s="225"/>
      <c r="H365" s="225"/>
      <c r="J365" s="243">
        <v>328</v>
      </c>
      <c r="K365" s="243">
        <v>264</v>
      </c>
      <c r="L365" s="244" t="str">
        <f>D353</f>
        <v>Заводський районний суд м.Запоріжжя</v>
      </c>
      <c r="M365" s="241">
        <f>E353</f>
        <v>7.4640000000000004</v>
      </c>
      <c r="N365" s="242">
        <f>F353</f>
        <v>0</v>
      </c>
      <c r="O365" s="242">
        <f>G353</f>
        <v>0</v>
      </c>
      <c r="P365" s="242">
        <f>H353</f>
        <v>0</v>
      </c>
      <c r="R365" s="243">
        <v>191</v>
      </c>
      <c r="S365" s="243">
        <v>166</v>
      </c>
      <c r="T365" s="244" t="s">
        <v>584</v>
      </c>
      <c r="U365" s="241">
        <f>M365+M366</f>
        <v>16.908000000000001</v>
      </c>
      <c r="V365" s="241">
        <f>N365+N366</f>
        <v>0</v>
      </c>
      <c r="W365" s="241">
        <f>O365+O366</f>
        <v>0</v>
      </c>
      <c r="X365" s="241">
        <f>P365+P366</f>
        <v>0</v>
      </c>
    </row>
    <row r="366" spans="2:24" ht="15.75" customHeight="1" outlineLevel="1" thickBot="1" x14ac:dyDescent="0.3">
      <c r="B366" s="2">
        <v>329</v>
      </c>
      <c r="C366" s="2">
        <v>265</v>
      </c>
      <c r="D366" s="354" t="s">
        <v>780</v>
      </c>
      <c r="E366" s="226">
        <v>2.448</v>
      </c>
      <c r="F366" s="225"/>
      <c r="G366" s="225"/>
      <c r="H366" s="225"/>
      <c r="J366" s="228">
        <v>329</v>
      </c>
      <c r="K366" s="228">
        <v>265</v>
      </c>
      <c r="L366" s="270" t="str">
        <f>D371</f>
        <v>Шевченківський районний суд м.Запоріжжя</v>
      </c>
      <c r="M366" s="248">
        <f>E371</f>
        <v>9.4440000000000008</v>
      </c>
      <c r="N366" s="271">
        <f>F371</f>
        <v>0</v>
      </c>
      <c r="O366" s="271">
        <f>G371</f>
        <v>0</v>
      </c>
      <c r="P366" s="271">
        <f>H371</f>
        <v>0</v>
      </c>
      <c r="R366" s="228"/>
      <c r="S366" s="228"/>
      <c r="T366" s="253"/>
      <c r="U366" s="251"/>
      <c r="V366" s="251"/>
      <c r="W366" s="251"/>
      <c r="X366" s="251"/>
    </row>
    <row r="367" spans="2:24" ht="15.75" customHeight="1" outlineLevel="1" thickTop="1" x14ac:dyDescent="0.25">
      <c r="B367" s="2">
        <v>330</v>
      </c>
      <c r="C367" s="2">
        <v>266</v>
      </c>
      <c r="D367" s="354" t="s">
        <v>781</v>
      </c>
      <c r="E367" s="226">
        <v>2.3919999999999999</v>
      </c>
      <c r="F367" s="225"/>
      <c r="G367" s="225"/>
      <c r="H367" s="225"/>
      <c r="J367" s="243">
        <v>330</v>
      </c>
      <c r="K367" s="243">
        <v>266</v>
      </c>
      <c r="L367" s="297" t="str">
        <f>D356</f>
        <v>Комунарський районний суд м.Запоріжжя</v>
      </c>
      <c r="M367" s="241">
        <f>E356</f>
        <v>11.676</v>
      </c>
      <c r="N367" s="242">
        <f>F356</f>
        <v>0</v>
      </c>
      <c r="O367" s="242">
        <f>G356</f>
        <v>0</v>
      </c>
      <c r="P367" s="242">
        <f>H356</f>
        <v>0</v>
      </c>
      <c r="R367" s="243">
        <v>192</v>
      </c>
      <c r="S367" s="243">
        <v>167</v>
      </c>
      <c r="T367" s="297" t="s">
        <v>586</v>
      </c>
      <c r="U367" s="246">
        <f>M367+M368</f>
        <v>18.192</v>
      </c>
      <c r="V367" s="246">
        <f>N367+N368</f>
        <v>0</v>
      </c>
      <c r="W367" s="246">
        <f>O367+O368</f>
        <v>0</v>
      </c>
      <c r="X367" s="246">
        <f>P367+P368</f>
        <v>0</v>
      </c>
    </row>
    <row r="368" spans="2:24" ht="15.75" customHeight="1" outlineLevel="1" thickBot="1" x14ac:dyDescent="0.3">
      <c r="B368" s="2">
        <v>331</v>
      </c>
      <c r="C368" s="2">
        <v>267</v>
      </c>
      <c r="D368" s="354" t="s">
        <v>782</v>
      </c>
      <c r="E368" s="226">
        <v>6.984</v>
      </c>
      <c r="F368" s="225"/>
      <c r="G368" s="225"/>
      <c r="H368" s="225"/>
      <c r="J368" s="228">
        <v>331</v>
      </c>
      <c r="K368" s="228">
        <v>267</v>
      </c>
      <c r="L368" s="270" t="str">
        <f>D352</f>
        <v>Жовтневий районний суд м.Запоріжжя</v>
      </c>
      <c r="M368" s="369">
        <f>E352</f>
        <v>6.516</v>
      </c>
      <c r="N368" s="271">
        <f>F352</f>
        <v>0</v>
      </c>
      <c r="O368" s="271">
        <f>G352</f>
        <v>0</v>
      </c>
      <c r="P368" s="271">
        <f>H352</f>
        <v>0</v>
      </c>
      <c r="R368" s="228"/>
      <c r="S368" s="228"/>
      <c r="T368" s="253"/>
      <c r="U368" s="251"/>
      <c r="V368" s="251"/>
      <c r="W368" s="251"/>
      <c r="X368" s="251"/>
    </row>
    <row r="369" spans="2:24" ht="30" customHeight="1" outlineLevel="1" thickTop="1" x14ac:dyDescent="0.25">
      <c r="B369" s="2">
        <v>332</v>
      </c>
      <c r="C369" s="2">
        <v>268</v>
      </c>
      <c r="D369" s="354" t="s">
        <v>783</v>
      </c>
      <c r="E369" s="226">
        <v>8.1120000000000001</v>
      </c>
      <c r="F369" s="225"/>
      <c r="G369" s="225"/>
      <c r="H369" s="225"/>
      <c r="J369" s="243">
        <v>332</v>
      </c>
      <c r="K369" s="243">
        <v>268</v>
      </c>
      <c r="L369" s="244" t="str">
        <f>D362</f>
        <v>Орджонікідзевський  районний суд м.Запоріжжя</v>
      </c>
      <c r="M369" s="241">
        <f>E362</f>
        <v>12.872</v>
      </c>
      <c r="N369" s="242">
        <f>F362</f>
        <v>0</v>
      </c>
      <c r="O369" s="242">
        <f>G362</f>
        <v>0</v>
      </c>
      <c r="P369" s="242">
        <f>H362</f>
        <v>0</v>
      </c>
      <c r="R369" s="243">
        <v>193</v>
      </c>
      <c r="S369" s="243">
        <v>168</v>
      </c>
      <c r="T369" s="244" t="s">
        <v>588</v>
      </c>
      <c r="U369" s="241">
        <f>M369+M370</f>
        <v>18.872</v>
      </c>
      <c r="V369" s="241">
        <f>N369+N370</f>
        <v>0</v>
      </c>
      <c r="W369" s="241">
        <f>O369+O370</f>
        <v>0</v>
      </c>
      <c r="X369" s="241">
        <f>P369+P370</f>
        <v>0</v>
      </c>
    </row>
    <row r="370" spans="2:24" ht="15.75" customHeight="1" outlineLevel="1" thickBot="1" x14ac:dyDescent="0.3">
      <c r="B370" s="2">
        <v>333</v>
      </c>
      <c r="C370" s="2">
        <v>269</v>
      </c>
      <c r="D370" s="354" t="s">
        <v>784</v>
      </c>
      <c r="E370" s="226">
        <v>3.1520000000000001</v>
      </c>
      <c r="F370" s="225"/>
      <c r="G370" s="225"/>
      <c r="H370" s="225"/>
      <c r="J370" s="228">
        <v>333</v>
      </c>
      <c r="K370" s="228">
        <v>269</v>
      </c>
      <c r="L370" s="270" t="str">
        <f>D358</f>
        <v>Ленінський районний суд м.Запоріжжя</v>
      </c>
      <c r="M370" s="248">
        <f>E358</f>
        <v>6</v>
      </c>
      <c r="N370" s="271">
        <f>F358</f>
        <v>0</v>
      </c>
      <c r="O370" s="271">
        <f>G358</f>
        <v>0</v>
      </c>
      <c r="P370" s="271">
        <f>H358</f>
        <v>0</v>
      </c>
      <c r="R370" s="228"/>
      <c r="S370" s="228"/>
      <c r="T370" s="253"/>
      <c r="U370" s="251"/>
      <c r="V370" s="251"/>
      <c r="W370" s="251"/>
      <c r="X370" s="251"/>
    </row>
    <row r="371" spans="2:24" ht="15.75" customHeight="1" outlineLevel="1" thickTop="1" x14ac:dyDescent="0.25">
      <c r="B371" s="2">
        <v>334</v>
      </c>
      <c r="C371" s="2">
        <v>270</v>
      </c>
      <c r="D371" s="354" t="s">
        <v>785</v>
      </c>
      <c r="E371" s="226">
        <v>9.4440000000000008</v>
      </c>
      <c r="F371" s="225"/>
      <c r="G371" s="225"/>
      <c r="H371" s="225"/>
      <c r="J371" s="239">
        <v>334</v>
      </c>
      <c r="K371" s="239">
        <v>270</v>
      </c>
      <c r="L371" s="297" t="str">
        <f>D369</f>
        <v>Хортицький районний суд м.Запоріжжя</v>
      </c>
      <c r="M371" s="241">
        <f>E369</f>
        <v>8.1120000000000001</v>
      </c>
      <c r="N371" s="242">
        <f>F369</f>
        <v>0</v>
      </c>
      <c r="O371" s="242">
        <f>G369</f>
        <v>0</v>
      </c>
      <c r="P371" s="242">
        <f>H369</f>
        <v>0</v>
      </c>
      <c r="R371" s="239">
        <v>194</v>
      </c>
      <c r="S371" s="239">
        <v>169</v>
      </c>
      <c r="T371" s="297" t="s">
        <v>590</v>
      </c>
      <c r="U371" s="246">
        <f>M371+M372</f>
        <v>14.112</v>
      </c>
      <c r="V371" s="246">
        <f>N371+N372</f>
        <v>0</v>
      </c>
      <c r="W371" s="246">
        <f>O371+O372</f>
        <v>0</v>
      </c>
      <c r="X371" s="246">
        <f>P371+P372</f>
        <v>0</v>
      </c>
    </row>
    <row r="372" spans="2:24" ht="15.75" customHeight="1" outlineLevel="1" thickBot="1" x14ac:dyDescent="0.3">
      <c r="B372" s="337">
        <v>335</v>
      </c>
      <c r="C372" s="337">
        <v>271</v>
      </c>
      <c r="D372" s="355" t="s">
        <v>786</v>
      </c>
      <c r="E372" s="288">
        <v>4.9160000000000004</v>
      </c>
      <c r="F372" s="287"/>
      <c r="G372" s="287"/>
      <c r="H372" s="287"/>
      <c r="J372" s="337">
        <v>335</v>
      </c>
      <c r="K372" s="337">
        <v>271</v>
      </c>
      <c r="L372" s="351" t="str">
        <f>D354</f>
        <v>Запорізький  районний суд Запорізької області</v>
      </c>
      <c r="M372" s="350">
        <f>E354</f>
        <v>6</v>
      </c>
      <c r="N372" s="287">
        <f>F354</f>
        <v>0</v>
      </c>
      <c r="O372" s="287">
        <f>G354</f>
        <v>0</v>
      </c>
      <c r="P372" s="287">
        <f>H354</f>
        <v>0</v>
      </c>
      <c r="R372" s="337"/>
      <c r="S372" s="337"/>
      <c r="T372" s="377"/>
      <c r="U372" s="353"/>
      <c r="V372" s="353"/>
      <c r="W372" s="353"/>
      <c r="X372" s="353"/>
    </row>
    <row r="373" spans="2:24" ht="30.75" customHeight="1" outlineLevel="1" thickTop="1" x14ac:dyDescent="0.25">
      <c r="B373" s="243">
        <v>336</v>
      </c>
      <c r="C373" s="243">
        <v>272</v>
      </c>
      <c r="D373" s="360" t="s">
        <v>787</v>
      </c>
      <c r="E373" s="291">
        <v>3.992</v>
      </c>
      <c r="F373" s="242"/>
      <c r="G373" s="242"/>
      <c r="H373" s="242"/>
      <c r="J373" s="243">
        <v>336</v>
      </c>
      <c r="K373" s="243">
        <v>272</v>
      </c>
      <c r="L373" s="244" t="str">
        <f>D376</f>
        <v>Галицький районний суд Івано-Франківської області</v>
      </c>
      <c r="M373" s="241">
        <f>E376</f>
        <v>2.508</v>
      </c>
      <c r="N373" s="242">
        <f>F376</f>
        <v>0</v>
      </c>
      <c r="O373" s="242">
        <f>G376</f>
        <v>0</v>
      </c>
      <c r="P373" s="242">
        <f>H376</f>
        <v>0</v>
      </c>
      <c r="R373" s="243">
        <v>195</v>
      </c>
      <c r="S373" s="243">
        <v>170</v>
      </c>
      <c r="T373" s="244" t="s">
        <v>173</v>
      </c>
      <c r="U373" s="241">
        <f>M373+M374</f>
        <v>5.4480000000000004</v>
      </c>
      <c r="V373" s="241">
        <f>N373+N374</f>
        <v>0</v>
      </c>
      <c r="W373" s="241">
        <f>O373+O374</f>
        <v>0</v>
      </c>
      <c r="X373" s="241">
        <f>P373+P374</f>
        <v>0</v>
      </c>
    </row>
    <row r="374" spans="2:24" ht="30.75" customHeight="1" outlineLevel="1" thickBot="1" x14ac:dyDescent="0.3">
      <c r="B374" s="2">
        <v>337</v>
      </c>
      <c r="C374" s="2">
        <v>273</v>
      </c>
      <c r="D374" s="354" t="s">
        <v>788</v>
      </c>
      <c r="E374" s="226">
        <v>2.7759999999999998</v>
      </c>
      <c r="F374" s="225"/>
      <c r="G374" s="225"/>
      <c r="H374" s="225"/>
      <c r="J374" s="228">
        <v>337</v>
      </c>
      <c r="K374" s="228">
        <v>273</v>
      </c>
      <c r="L374" s="270" t="str">
        <f>D384</f>
        <v>Рогатинський районний суд Івано-Франківської області</v>
      </c>
      <c r="M374" s="248">
        <f>E384</f>
        <v>2.94</v>
      </c>
      <c r="N374" s="271">
        <f>F384</f>
        <v>0</v>
      </c>
      <c r="O374" s="271">
        <f>G384</f>
        <v>0</v>
      </c>
      <c r="P374" s="271">
        <f>H384</f>
        <v>0</v>
      </c>
      <c r="R374" s="228"/>
      <c r="S374" s="228"/>
      <c r="T374" s="253"/>
      <c r="U374" s="251"/>
      <c r="V374" s="251"/>
      <c r="W374" s="251"/>
      <c r="X374" s="251"/>
    </row>
    <row r="375" spans="2:24" ht="30" customHeight="1" outlineLevel="1" thickTop="1" x14ac:dyDescent="0.25">
      <c r="B375" s="2">
        <v>338</v>
      </c>
      <c r="C375" s="2">
        <v>274</v>
      </c>
      <c r="D375" s="354" t="s">
        <v>789</v>
      </c>
      <c r="E375" s="226">
        <v>1</v>
      </c>
      <c r="F375" s="225"/>
      <c r="G375" s="225"/>
      <c r="H375" s="225"/>
      <c r="J375" s="243">
        <v>338</v>
      </c>
      <c r="K375" s="243">
        <v>274</v>
      </c>
      <c r="L375" s="244" t="str">
        <f>D377</f>
        <v>Городенківський районний суд Івано-Франківської області</v>
      </c>
      <c r="M375" s="241">
        <f>E377</f>
        <v>2.988</v>
      </c>
      <c r="N375" s="242">
        <f>F377</f>
        <v>0</v>
      </c>
      <c r="O375" s="242">
        <f>G377</f>
        <v>0</v>
      </c>
      <c r="P375" s="242">
        <f>H377</f>
        <v>0</v>
      </c>
      <c r="R375" s="243">
        <v>196</v>
      </c>
      <c r="S375" s="243">
        <v>171</v>
      </c>
      <c r="T375" s="244" t="s">
        <v>174</v>
      </c>
      <c r="U375" s="241">
        <f>M375+M376</f>
        <v>5.8520000000000003</v>
      </c>
      <c r="V375" s="241">
        <f>N375+N376</f>
        <v>0</v>
      </c>
      <c r="W375" s="241">
        <f>O375+O376</f>
        <v>0</v>
      </c>
      <c r="X375" s="241">
        <f>P375+P376</f>
        <v>0</v>
      </c>
    </row>
    <row r="376" spans="2:24" ht="30.75" customHeight="1" outlineLevel="1" thickBot="1" x14ac:dyDescent="0.3">
      <c r="B376" s="2">
        <v>339</v>
      </c>
      <c r="C376" s="2">
        <v>275</v>
      </c>
      <c r="D376" s="354" t="s">
        <v>790</v>
      </c>
      <c r="E376" s="226">
        <v>2.508</v>
      </c>
      <c r="F376" s="225"/>
      <c r="G376" s="225"/>
      <c r="H376" s="225"/>
      <c r="J376" s="228">
        <v>339</v>
      </c>
      <c r="K376" s="228">
        <v>275</v>
      </c>
      <c r="L376" s="270" t="str">
        <f>D386</f>
        <v>Снятинський районний суд Івано-Франківської області</v>
      </c>
      <c r="M376" s="248">
        <f>E386</f>
        <v>2.8639999999999999</v>
      </c>
      <c r="N376" s="271">
        <f>F386</f>
        <v>0</v>
      </c>
      <c r="O376" s="271">
        <f>G386</f>
        <v>0</v>
      </c>
      <c r="P376" s="271">
        <f>H386</f>
        <v>0</v>
      </c>
      <c r="R376" s="228"/>
      <c r="S376" s="228"/>
      <c r="T376" s="253"/>
      <c r="U376" s="251"/>
      <c r="V376" s="251"/>
      <c r="W376" s="251"/>
      <c r="X376" s="251"/>
    </row>
    <row r="377" spans="2:24" ht="30" customHeight="1" outlineLevel="1" thickTop="1" x14ac:dyDescent="0.25">
      <c r="B377" s="2">
        <v>340</v>
      </c>
      <c r="C377" s="2">
        <v>276</v>
      </c>
      <c r="D377" s="354" t="s">
        <v>792</v>
      </c>
      <c r="E377" s="226">
        <v>2.988</v>
      </c>
      <c r="F377" s="225"/>
      <c r="G377" s="225"/>
      <c r="H377" s="225"/>
      <c r="J377" s="243">
        <v>340</v>
      </c>
      <c r="K377" s="243">
        <v>276</v>
      </c>
      <c r="L377" s="244" t="str">
        <f>D374</f>
        <v>Болехівський міський суд Івано-Франківської області</v>
      </c>
      <c r="M377" s="241">
        <f>E374</f>
        <v>2.7759999999999998</v>
      </c>
      <c r="N377" s="242">
        <f>F374</f>
        <v>0</v>
      </c>
      <c r="O377" s="242">
        <f>G374</f>
        <v>0</v>
      </c>
      <c r="P377" s="242">
        <f>H374</f>
        <v>0</v>
      </c>
      <c r="R377" s="243">
        <v>197</v>
      </c>
      <c r="S377" s="243">
        <v>172</v>
      </c>
      <c r="T377" s="244" t="s">
        <v>175</v>
      </c>
      <c r="U377" s="241">
        <f>M377+M378+M379</f>
        <v>11.78</v>
      </c>
      <c r="V377" s="241">
        <f>N377+N378+N379</f>
        <v>0</v>
      </c>
      <c r="W377" s="241">
        <f>O377+O378+O379</f>
        <v>0</v>
      </c>
      <c r="X377" s="241">
        <f>P377+P378+P379</f>
        <v>0</v>
      </c>
    </row>
    <row r="378" spans="2:24" ht="30" customHeight="1" outlineLevel="1" x14ac:dyDescent="0.25">
      <c r="B378" s="2">
        <v>341</v>
      </c>
      <c r="C378" s="2">
        <v>277</v>
      </c>
      <c r="D378" s="354" t="s">
        <v>794</v>
      </c>
      <c r="E378" s="226">
        <v>5</v>
      </c>
      <c r="F378" s="225"/>
      <c r="G378" s="225"/>
      <c r="H378" s="225"/>
      <c r="J378" s="2">
        <v>341</v>
      </c>
      <c r="K378" s="2">
        <v>277</v>
      </c>
      <c r="L378" s="236" t="str">
        <f>D378</f>
        <v>Долинський районний суд Івано-Франківської області</v>
      </c>
      <c r="M378" s="227">
        <f>E378</f>
        <v>5</v>
      </c>
      <c r="N378" s="225">
        <f>F378</f>
        <v>0</v>
      </c>
      <c r="O378" s="225">
        <f>G378</f>
        <v>0</v>
      </c>
      <c r="P378" s="225">
        <f>H378</f>
        <v>0</v>
      </c>
      <c r="R378" s="2"/>
      <c r="S378" s="2"/>
      <c r="T378" s="304"/>
      <c r="U378" s="158"/>
      <c r="V378" s="158"/>
      <c r="W378" s="158"/>
      <c r="X378" s="158"/>
    </row>
    <row r="379" spans="2:24" ht="30.75" customHeight="1" outlineLevel="1" thickBot="1" x14ac:dyDescent="0.3">
      <c r="B379" s="2">
        <v>342</v>
      </c>
      <c r="C379" s="2">
        <v>278</v>
      </c>
      <c r="D379" s="354" t="s">
        <v>796</v>
      </c>
      <c r="E379" s="226">
        <v>5.98</v>
      </c>
      <c r="F379" s="225"/>
      <c r="G379" s="225"/>
      <c r="H379" s="225"/>
      <c r="J379" s="228">
        <v>342</v>
      </c>
      <c r="K379" s="228">
        <v>278</v>
      </c>
      <c r="L379" s="270" t="str">
        <f>D385</f>
        <v>Рожнятівський районний суд Івано-Франківської області</v>
      </c>
      <c r="M379" s="248">
        <f>E385</f>
        <v>4.0039999999999996</v>
      </c>
      <c r="N379" s="271">
        <f>F385</f>
        <v>0</v>
      </c>
      <c r="O379" s="271">
        <f>G385</f>
        <v>0</v>
      </c>
      <c r="P379" s="271">
        <f>H385</f>
        <v>0</v>
      </c>
      <c r="R379" s="228"/>
      <c r="S379" s="228"/>
      <c r="T379" s="347"/>
      <c r="U379" s="251"/>
      <c r="V379" s="251"/>
      <c r="W379" s="251"/>
      <c r="X379" s="251"/>
    </row>
    <row r="380" spans="2:24" ht="30.75" customHeight="1" outlineLevel="1" thickTop="1" x14ac:dyDescent="0.25">
      <c r="B380" s="2">
        <v>343</v>
      </c>
      <c r="C380" s="2">
        <v>279</v>
      </c>
      <c r="D380" s="354" t="s">
        <v>798</v>
      </c>
      <c r="E380" s="226">
        <v>14.423999999999999</v>
      </c>
      <c r="F380" s="225"/>
      <c r="G380" s="225"/>
      <c r="H380" s="225"/>
      <c r="J380" s="243">
        <v>343</v>
      </c>
      <c r="K380" s="243">
        <v>279</v>
      </c>
      <c r="L380" s="244" t="str">
        <f>D375</f>
        <v>Верховинський районний суд Івано-Франківської області</v>
      </c>
      <c r="M380" s="241">
        <f>E375</f>
        <v>1</v>
      </c>
      <c r="N380" s="242">
        <f>F375</f>
        <v>0</v>
      </c>
      <c r="O380" s="242">
        <f>G375</f>
        <v>0</v>
      </c>
      <c r="P380" s="242">
        <f>H375</f>
        <v>0</v>
      </c>
      <c r="R380" s="243">
        <v>198</v>
      </c>
      <c r="S380" s="243">
        <v>173</v>
      </c>
      <c r="T380" s="326" t="s">
        <v>178</v>
      </c>
      <c r="U380" s="241">
        <f>M380+M381</f>
        <v>2.988</v>
      </c>
      <c r="V380" s="241">
        <f>N380+N381</f>
        <v>0</v>
      </c>
      <c r="W380" s="241">
        <f>O380+O381</f>
        <v>0</v>
      </c>
      <c r="X380" s="241">
        <f>P380+P381</f>
        <v>0</v>
      </c>
    </row>
    <row r="381" spans="2:24" ht="30.75" customHeight="1" outlineLevel="1" thickBot="1" x14ac:dyDescent="0.3">
      <c r="B381" s="2">
        <v>344</v>
      </c>
      <c r="C381" s="2">
        <v>280</v>
      </c>
      <c r="D381" s="354" t="s">
        <v>799</v>
      </c>
      <c r="E381" s="226">
        <v>6.6879999999999997</v>
      </c>
      <c r="F381" s="225"/>
      <c r="G381" s="225"/>
      <c r="H381" s="225"/>
      <c r="J381" s="228">
        <v>344</v>
      </c>
      <c r="K381" s="228">
        <v>280</v>
      </c>
      <c r="L381" s="270" t="str">
        <f>D382</f>
        <v>Косівський районний суд Івано-Франківської області</v>
      </c>
      <c r="M381" s="248">
        <f>E382</f>
        <v>1.988</v>
      </c>
      <c r="N381" s="271">
        <f>F382</f>
        <v>0</v>
      </c>
      <c r="O381" s="271">
        <f>G382</f>
        <v>0</v>
      </c>
      <c r="P381" s="271">
        <f>H382</f>
        <v>0</v>
      </c>
      <c r="R381" s="228"/>
      <c r="S381" s="228"/>
      <c r="T381" s="253"/>
      <c r="U381" s="251"/>
      <c r="V381" s="251"/>
      <c r="W381" s="251"/>
      <c r="X381" s="251"/>
    </row>
    <row r="382" spans="2:24" ht="30" customHeight="1" outlineLevel="1" thickTop="1" x14ac:dyDescent="0.25">
      <c r="B382" s="2">
        <v>345</v>
      </c>
      <c r="C382" s="2">
        <v>281</v>
      </c>
      <c r="D382" s="354" t="s">
        <v>800</v>
      </c>
      <c r="E382" s="226">
        <v>1.988</v>
      </c>
      <c r="F382" s="225"/>
      <c r="G382" s="225"/>
      <c r="H382" s="225"/>
      <c r="J382" s="243">
        <v>345</v>
      </c>
      <c r="K382" s="243">
        <v>281</v>
      </c>
      <c r="L382" s="244" t="str">
        <f>D373</f>
        <v>Богородчанський районний суд Івано-Франківської області</v>
      </c>
      <c r="M382" s="241">
        <f>E373</f>
        <v>3.992</v>
      </c>
      <c r="N382" s="242">
        <f>F373</f>
        <v>0</v>
      </c>
      <c r="O382" s="242">
        <f>G373</f>
        <v>0</v>
      </c>
      <c r="P382" s="242">
        <f>H373</f>
        <v>0</v>
      </c>
      <c r="R382" s="243">
        <v>199</v>
      </c>
      <c r="S382" s="243">
        <v>174</v>
      </c>
      <c r="T382" s="244" t="s">
        <v>180</v>
      </c>
      <c r="U382" s="241">
        <f>M382+M383+M384</f>
        <v>7.3639999999999999</v>
      </c>
      <c r="V382" s="241">
        <f>N382+N383+N384</f>
        <v>0</v>
      </c>
      <c r="W382" s="241">
        <f>O382+O383+O384</f>
        <v>0</v>
      </c>
      <c r="X382" s="241">
        <f>P382+P383+P384</f>
        <v>0</v>
      </c>
    </row>
    <row r="383" spans="2:24" ht="30" customHeight="1" outlineLevel="1" x14ac:dyDescent="0.25">
      <c r="B383" s="2">
        <v>346</v>
      </c>
      <c r="C383" s="2">
        <v>282</v>
      </c>
      <c r="D383" s="354" t="s">
        <v>801</v>
      </c>
      <c r="E383" s="226">
        <v>2.5880000000000001</v>
      </c>
      <c r="F383" s="225"/>
      <c r="G383" s="225"/>
      <c r="H383" s="225"/>
      <c r="J383" s="2">
        <v>346</v>
      </c>
      <c r="K383" s="2">
        <v>282</v>
      </c>
      <c r="L383" s="236" t="str">
        <f>D383</f>
        <v>Надвірнянський районний суд Івано-Франківської області</v>
      </c>
      <c r="M383" s="227">
        <f>E383</f>
        <v>2.5880000000000001</v>
      </c>
      <c r="N383" s="225">
        <f>F383</f>
        <v>0</v>
      </c>
      <c r="O383" s="225">
        <f>G383</f>
        <v>0</v>
      </c>
      <c r="P383" s="225">
        <f>H383</f>
        <v>0</v>
      </c>
      <c r="R383" s="2"/>
      <c r="S383" s="2"/>
      <c r="T383" s="304"/>
      <c r="U383" s="158"/>
      <c r="V383" s="158"/>
      <c r="W383" s="158"/>
      <c r="X383" s="158"/>
    </row>
    <row r="384" spans="2:24" ht="30.75" customHeight="1" outlineLevel="1" thickBot="1" x14ac:dyDescent="0.3">
      <c r="B384" s="2">
        <v>347</v>
      </c>
      <c r="C384" s="2">
        <v>283</v>
      </c>
      <c r="D384" s="354" t="s">
        <v>802</v>
      </c>
      <c r="E384" s="226">
        <v>2.94</v>
      </c>
      <c r="F384" s="225"/>
      <c r="G384" s="225"/>
      <c r="H384" s="225"/>
      <c r="J384" s="228">
        <v>347</v>
      </c>
      <c r="K384" s="228">
        <v>283</v>
      </c>
      <c r="L384" s="270" t="str">
        <f>D389</f>
        <v>Яремчанський міський суд Івано-Франківської області</v>
      </c>
      <c r="M384" s="248">
        <f>E389</f>
        <v>0.78400000000000003</v>
      </c>
      <c r="N384" s="271">
        <f>F389</f>
        <v>0</v>
      </c>
      <c r="O384" s="271">
        <f>G389</f>
        <v>0</v>
      </c>
      <c r="P384" s="271">
        <f>H389</f>
        <v>0</v>
      </c>
      <c r="R384" s="228"/>
      <c r="S384" s="228"/>
      <c r="T384" s="347"/>
      <c r="U384" s="251"/>
      <c r="V384" s="251"/>
      <c r="W384" s="251"/>
      <c r="X384" s="251"/>
    </row>
    <row r="385" spans="2:24" ht="30" customHeight="1" outlineLevel="1" thickTop="1" x14ac:dyDescent="0.25">
      <c r="B385" s="2">
        <v>348</v>
      </c>
      <c r="C385" s="2">
        <v>284</v>
      </c>
      <c r="D385" s="354" t="s">
        <v>803</v>
      </c>
      <c r="E385" s="226">
        <v>4.0039999999999996</v>
      </c>
      <c r="F385" s="225"/>
      <c r="G385" s="225"/>
      <c r="H385" s="225"/>
      <c r="J385" s="243">
        <v>348</v>
      </c>
      <c r="K385" s="243">
        <v>284</v>
      </c>
      <c r="L385" s="244" t="str">
        <f t="shared" ref="L385:P386" si="140">D387</f>
        <v>Тисменицький районний суд Івано-Франківської області</v>
      </c>
      <c r="M385" s="241">
        <f t="shared" si="140"/>
        <v>2.996</v>
      </c>
      <c r="N385" s="242">
        <f t="shared" si="140"/>
        <v>0</v>
      </c>
      <c r="O385" s="242">
        <f t="shared" si="140"/>
        <v>0</v>
      </c>
      <c r="P385" s="242">
        <f t="shared" si="140"/>
        <v>0</v>
      </c>
      <c r="R385" s="243">
        <v>200</v>
      </c>
      <c r="S385" s="243">
        <v>175</v>
      </c>
      <c r="T385" s="244" t="s">
        <v>181</v>
      </c>
      <c r="U385" s="241">
        <f>M385+M386</f>
        <v>5.5960000000000001</v>
      </c>
      <c r="V385" s="241">
        <f>N385+N386</f>
        <v>0</v>
      </c>
      <c r="W385" s="241">
        <f>O385+O386</f>
        <v>0</v>
      </c>
      <c r="X385" s="241">
        <f>P385+P386</f>
        <v>0</v>
      </c>
    </row>
    <row r="386" spans="2:24" ht="30.75" customHeight="1" outlineLevel="1" thickBot="1" x14ac:dyDescent="0.3">
      <c r="B386" s="2">
        <v>349</v>
      </c>
      <c r="C386" s="2">
        <v>285</v>
      </c>
      <c r="D386" s="354" t="s">
        <v>804</v>
      </c>
      <c r="E386" s="226">
        <v>2.8639999999999999</v>
      </c>
      <c r="F386" s="225"/>
      <c r="G386" s="225"/>
      <c r="H386" s="225"/>
      <c r="J386" s="228">
        <v>349</v>
      </c>
      <c r="K386" s="228">
        <v>285</v>
      </c>
      <c r="L386" s="270" t="str">
        <f t="shared" si="140"/>
        <v>Тлумацький районний суд Івано-Франківської області</v>
      </c>
      <c r="M386" s="248">
        <f t="shared" si="140"/>
        <v>2.6</v>
      </c>
      <c r="N386" s="271">
        <f t="shared" si="140"/>
        <v>0</v>
      </c>
      <c r="O386" s="271">
        <f t="shared" si="140"/>
        <v>0</v>
      </c>
      <c r="P386" s="271">
        <f t="shared" si="140"/>
        <v>0</v>
      </c>
      <c r="R386" s="228"/>
      <c r="S386" s="228"/>
      <c r="T386" s="253"/>
      <c r="U386" s="251"/>
      <c r="V386" s="251"/>
      <c r="W386" s="251"/>
      <c r="X386" s="251"/>
    </row>
    <row r="387" spans="2:24" ht="31.5" customHeight="1" outlineLevel="1" thickTop="1" thickBot="1" x14ac:dyDescent="0.3">
      <c r="B387" s="2">
        <v>350</v>
      </c>
      <c r="C387" s="2">
        <v>286</v>
      </c>
      <c r="D387" s="354" t="s">
        <v>805</v>
      </c>
      <c r="E387" s="226">
        <v>2.996</v>
      </c>
      <c r="F387" s="225"/>
      <c r="G387" s="225"/>
      <c r="H387" s="225"/>
      <c r="J387" s="281">
        <v>350</v>
      </c>
      <c r="K387" s="281">
        <v>286</v>
      </c>
      <c r="L387" s="238" t="str">
        <f>D380</f>
        <v>Івано-Франківський міський суд Івано-Франківської області</v>
      </c>
      <c r="M387" s="231">
        <f>E380</f>
        <v>14.423999999999999</v>
      </c>
      <c r="N387" s="232">
        <f>F380</f>
        <v>0</v>
      </c>
      <c r="O387" s="232">
        <f>G380</f>
        <v>0</v>
      </c>
      <c r="P387" s="232">
        <f>H380</f>
        <v>0</v>
      </c>
      <c r="R387" s="281">
        <v>201</v>
      </c>
      <c r="S387" s="281">
        <v>176</v>
      </c>
      <c r="T387" s="270" t="s">
        <v>179</v>
      </c>
      <c r="U387" s="248">
        <f t="shared" ref="U387:X389" si="141">M387</f>
        <v>14.423999999999999</v>
      </c>
      <c r="V387" s="248">
        <f t="shared" si="141"/>
        <v>0</v>
      </c>
      <c r="W387" s="248">
        <f t="shared" si="141"/>
        <v>0</v>
      </c>
      <c r="X387" s="248">
        <f t="shared" si="141"/>
        <v>0</v>
      </c>
    </row>
    <row r="388" spans="2:24" ht="31.5" customHeight="1" outlineLevel="1" thickTop="1" thickBot="1" x14ac:dyDescent="0.3">
      <c r="B388" s="2">
        <v>351</v>
      </c>
      <c r="C388" s="2">
        <v>287</v>
      </c>
      <c r="D388" s="354" t="s">
        <v>806</v>
      </c>
      <c r="E388" s="226">
        <v>2.6</v>
      </c>
      <c r="F388" s="225"/>
      <c r="G388" s="225"/>
      <c r="H388" s="225"/>
      <c r="J388" s="281">
        <v>351</v>
      </c>
      <c r="K388" s="281">
        <v>287</v>
      </c>
      <c r="L388" s="270" t="str">
        <f>D379</f>
        <v>Калуський міськрайонний суд Івано-Франківської області</v>
      </c>
      <c r="M388" s="231">
        <f>E379</f>
        <v>5.98</v>
      </c>
      <c r="N388" s="232">
        <f>F379</f>
        <v>0</v>
      </c>
      <c r="O388" s="232">
        <f>G379</f>
        <v>0</v>
      </c>
      <c r="P388" s="232">
        <f>H379</f>
        <v>0</v>
      </c>
      <c r="R388" s="281">
        <v>202</v>
      </c>
      <c r="S388" s="281">
        <v>177</v>
      </c>
      <c r="T388" s="270" t="s">
        <v>176</v>
      </c>
      <c r="U388" s="248">
        <f t="shared" si="141"/>
        <v>5.98</v>
      </c>
      <c r="V388" s="248">
        <f t="shared" si="141"/>
        <v>0</v>
      </c>
      <c r="W388" s="248">
        <f t="shared" si="141"/>
        <v>0</v>
      </c>
      <c r="X388" s="248">
        <f t="shared" si="141"/>
        <v>0</v>
      </c>
    </row>
    <row r="389" spans="2:24" ht="31.5" customHeight="1" outlineLevel="1" thickTop="1" thickBot="1" x14ac:dyDescent="0.3">
      <c r="B389" s="337">
        <v>352</v>
      </c>
      <c r="C389" s="337">
        <v>288</v>
      </c>
      <c r="D389" s="355" t="s">
        <v>807</v>
      </c>
      <c r="E389" s="288">
        <v>0.78400000000000003</v>
      </c>
      <c r="F389" s="287"/>
      <c r="G389" s="287"/>
      <c r="H389" s="287"/>
      <c r="J389" s="378">
        <v>352</v>
      </c>
      <c r="K389" s="378">
        <v>288</v>
      </c>
      <c r="L389" s="284" t="str">
        <f>D381</f>
        <v>Коломийський міськрайонний суд Івано-Франківської області</v>
      </c>
      <c r="M389" s="358">
        <f>E381</f>
        <v>6.6879999999999997</v>
      </c>
      <c r="N389" s="359">
        <f>F381</f>
        <v>0</v>
      </c>
      <c r="O389" s="359">
        <f>G381</f>
        <v>0</v>
      </c>
      <c r="P389" s="359">
        <f>H381</f>
        <v>0</v>
      </c>
      <c r="R389" s="378">
        <v>203</v>
      </c>
      <c r="S389" s="378">
        <v>178</v>
      </c>
      <c r="T389" s="284" t="s">
        <v>177</v>
      </c>
      <c r="U389" s="380">
        <f t="shared" si="141"/>
        <v>6.6879999999999997</v>
      </c>
      <c r="V389" s="380">
        <f t="shared" si="141"/>
        <v>0</v>
      </c>
      <c r="W389" s="380">
        <f t="shared" si="141"/>
        <v>0</v>
      </c>
      <c r="X389" s="380">
        <f t="shared" si="141"/>
        <v>0</v>
      </c>
    </row>
    <row r="390" spans="2:24" ht="15.75" customHeight="1" outlineLevel="1" thickTop="1" x14ac:dyDescent="0.25">
      <c r="B390" s="243">
        <v>353</v>
      </c>
      <c r="C390" s="243">
        <v>289</v>
      </c>
      <c r="D390" s="360" t="s">
        <v>808</v>
      </c>
      <c r="E390" s="291">
        <v>2.9159999999999999</v>
      </c>
      <c r="F390" s="268"/>
      <c r="G390" s="268"/>
      <c r="H390" s="268"/>
      <c r="J390" s="243">
        <v>353</v>
      </c>
      <c r="K390" s="243">
        <v>289</v>
      </c>
      <c r="L390" s="244" t="str">
        <f t="shared" ref="L390:P391" si="142">D390</f>
        <v>Баришівський районний суд Київської області</v>
      </c>
      <c r="M390" s="241">
        <f t="shared" si="142"/>
        <v>2.9159999999999999</v>
      </c>
      <c r="N390" s="268">
        <f t="shared" si="142"/>
        <v>0</v>
      </c>
      <c r="O390" s="268">
        <f t="shared" si="142"/>
        <v>0</v>
      </c>
      <c r="P390" s="268">
        <f t="shared" si="142"/>
        <v>0</v>
      </c>
      <c r="R390" s="243">
        <v>204</v>
      </c>
      <c r="S390" s="243">
        <v>179</v>
      </c>
      <c r="T390" s="244" t="s">
        <v>183</v>
      </c>
      <c r="U390" s="241">
        <f>M390+M391+M392</f>
        <v>15.183999999999999</v>
      </c>
      <c r="V390" s="241">
        <f>N390+N391+N392</f>
        <v>0</v>
      </c>
      <c r="W390" s="241">
        <f>O390+O391+O392</f>
        <v>0</v>
      </c>
      <c r="X390" s="241">
        <f>P390+P391+P392</f>
        <v>0</v>
      </c>
    </row>
    <row r="391" spans="2:24" ht="15.75" customHeight="1" outlineLevel="1" x14ac:dyDescent="0.25">
      <c r="B391" s="2">
        <v>354</v>
      </c>
      <c r="C391" s="2">
        <v>290</v>
      </c>
      <c r="D391" s="354" t="s">
        <v>809</v>
      </c>
      <c r="E391" s="226">
        <v>3.2</v>
      </c>
      <c r="F391" s="225"/>
      <c r="G391" s="225"/>
      <c r="H391" s="225"/>
      <c r="J391" s="2">
        <v>354</v>
      </c>
      <c r="K391" s="2">
        <v>290</v>
      </c>
      <c r="L391" s="236" t="str">
        <f t="shared" si="142"/>
        <v>Березанський міський суд Київської області</v>
      </c>
      <c r="M391" s="241">
        <f t="shared" si="142"/>
        <v>3.2</v>
      </c>
      <c r="N391" s="225">
        <f t="shared" si="142"/>
        <v>0</v>
      </c>
      <c r="O391" s="225">
        <f t="shared" si="142"/>
        <v>0</v>
      </c>
      <c r="P391" s="225">
        <f t="shared" si="142"/>
        <v>0</v>
      </c>
      <c r="R391" s="2"/>
      <c r="S391" s="2"/>
      <c r="T391" s="304"/>
      <c r="U391" s="158"/>
      <c r="V391" s="158"/>
      <c r="W391" s="158"/>
      <c r="X391" s="158"/>
    </row>
    <row r="392" spans="2:24" ht="30.75" customHeight="1" outlineLevel="1" thickBot="1" x14ac:dyDescent="0.3">
      <c r="B392" s="2">
        <v>355</v>
      </c>
      <c r="C392" s="2">
        <v>291</v>
      </c>
      <c r="D392" s="354" t="s">
        <v>811</v>
      </c>
      <c r="E392" s="226">
        <v>14.488</v>
      </c>
      <c r="F392" s="225"/>
      <c r="G392" s="225"/>
      <c r="H392" s="225"/>
      <c r="J392" s="228">
        <v>355</v>
      </c>
      <c r="K392" s="228">
        <v>291</v>
      </c>
      <c r="L392" s="270" t="str">
        <f>D394</f>
        <v>Бориспільський міськрайонний суд Київської області</v>
      </c>
      <c r="M392" s="248">
        <f>E394</f>
        <v>9.0679999999999996</v>
      </c>
      <c r="N392" s="271">
        <f>F394</f>
        <v>0</v>
      </c>
      <c r="O392" s="271">
        <f>G394</f>
        <v>0</v>
      </c>
      <c r="P392" s="271">
        <f>H394</f>
        <v>0</v>
      </c>
      <c r="R392" s="228"/>
      <c r="S392" s="228"/>
      <c r="T392" s="347"/>
      <c r="U392" s="251"/>
      <c r="V392" s="251"/>
      <c r="W392" s="251"/>
      <c r="X392" s="251"/>
    </row>
    <row r="393" spans="2:24" ht="30" customHeight="1" outlineLevel="1" thickTop="1" x14ac:dyDescent="0.25">
      <c r="B393" s="2">
        <v>356</v>
      </c>
      <c r="C393" s="2">
        <v>292</v>
      </c>
      <c r="D393" s="354" t="s">
        <v>812</v>
      </c>
      <c r="E393" s="226">
        <v>2.7320000000000002</v>
      </c>
      <c r="F393" s="225"/>
      <c r="G393" s="225"/>
      <c r="H393" s="225"/>
      <c r="J393" s="243">
        <v>356</v>
      </c>
      <c r="K393" s="243">
        <v>292</v>
      </c>
      <c r="L393" s="244" t="str">
        <f>D396</f>
        <v>Броварський міськрайонний суд Київської області</v>
      </c>
      <c r="M393" s="241">
        <f>E396</f>
        <v>10.864000000000001</v>
      </c>
      <c r="N393" s="242">
        <f>F396</f>
        <v>0</v>
      </c>
      <c r="O393" s="242">
        <f>G396</f>
        <v>0</v>
      </c>
      <c r="P393" s="242">
        <f>H396</f>
        <v>0</v>
      </c>
      <c r="R393" s="243">
        <v>205</v>
      </c>
      <c r="S393" s="243">
        <v>180</v>
      </c>
      <c r="T393" s="244" t="s">
        <v>184</v>
      </c>
      <c r="U393" s="241">
        <f>M393+M394</f>
        <v>12.864000000000001</v>
      </c>
      <c r="V393" s="241">
        <f>N393+N394</f>
        <v>0</v>
      </c>
      <c r="W393" s="241">
        <f>O393+O394</f>
        <v>0</v>
      </c>
      <c r="X393" s="241">
        <f>P393+P394</f>
        <v>0</v>
      </c>
    </row>
    <row r="394" spans="2:24" ht="30.75" customHeight="1" outlineLevel="1" thickBot="1" x14ac:dyDescent="0.3">
      <c r="B394" s="2">
        <v>357</v>
      </c>
      <c r="C394" s="2">
        <v>293</v>
      </c>
      <c r="D394" s="354" t="s">
        <v>813</v>
      </c>
      <c r="E394" s="226">
        <v>9.0679999999999996</v>
      </c>
      <c r="F394" s="225"/>
      <c r="G394" s="225"/>
      <c r="H394" s="225"/>
      <c r="J394" s="228">
        <v>357</v>
      </c>
      <c r="K394" s="228">
        <v>293</v>
      </c>
      <c r="L394" s="270" t="str">
        <f>D412</f>
        <v>Славутицький міський суд Київської області</v>
      </c>
      <c r="M394" s="248">
        <f>E412</f>
        <v>2</v>
      </c>
      <c r="N394" s="271">
        <f>F412</f>
        <v>0</v>
      </c>
      <c r="O394" s="271">
        <f>G412</f>
        <v>0</v>
      </c>
      <c r="P394" s="271">
        <f>H412</f>
        <v>0</v>
      </c>
      <c r="R394" s="228"/>
      <c r="S394" s="228"/>
      <c r="T394" s="253"/>
      <c r="U394" s="251"/>
      <c r="V394" s="251"/>
      <c r="W394" s="251"/>
      <c r="X394" s="251"/>
    </row>
    <row r="395" spans="2:24" ht="15" customHeight="1" outlineLevel="1" thickTop="1" x14ac:dyDescent="0.25">
      <c r="B395" s="2">
        <v>358</v>
      </c>
      <c r="C395" s="2">
        <v>294</v>
      </c>
      <c r="D395" s="354" t="s">
        <v>814</v>
      </c>
      <c r="E395" s="226">
        <v>3.976</v>
      </c>
      <c r="F395" s="225"/>
      <c r="G395" s="225"/>
      <c r="H395" s="225"/>
      <c r="J395" s="243">
        <v>358</v>
      </c>
      <c r="K395" s="243">
        <v>294</v>
      </c>
      <c r="L395" s="244" t="str">
        <f>D398</f>
        <v>Вишгородський районний суд Київської області</v>
      </c>
      <c r="M395" s="241">
        <f>E398</f>
        <v>6.7640000000000002</v>
      </c>
      <c r="N395" s="242">
        <f>F398</f>
        <v>0</v>
      </c>
      <c r="O395" s="242">
        <f>G398</f>
        <v>0</v>
      </c>
      <c r="P395" s="242">
        <f>H398</f>
        <v>0</v>
      </c>
      <c r="R395" s="243">
        <v>206</v>
      </c>
      <c r="S395" s="243">
        <v>181</v>
      </c>
      <c r="T395" s="244" t="s">
        <v>186</v>
      </c>
      <c r="U395" s="241">
        <f>M395+M396</f>
        <v>11.763999999999999</v>
      </c>
      <c r="V395" s="241">
        <f>N395+N396</f>
        <v>0</v>
      </c>
      <c r="W395" s="241">
        <f>O395+O396</f>
        <v>0</v>
      </c>
      <c r="X395" s="241">
        <f>P395+P396</f>
        <v>0</v>
      </c>
    </row>
    <row r="396" spans="2:24" ht="15.75" customHeight="1" outlineLevel="1" thickBot="1" x14ac:dyDescent="0.3">
      <c r="B396" s="2">
        <v>359</v>
      </c>
      <c r="C396" s="2">
        <v>295</v>
      </c>
      <c r="D396" s="354" t="s">
        <v>815</v>
      </c>
      <c r="E396" s="226">
        <v>10.864000000000001</v>
      </c>
      <c r="F396" s="225"/>
      <c r="G396" s="225"/>
      <c r="H396" s="225"/>
      <c r="J396" s="228">
        <v>359</v>
      </c>
      <c r="K396" s="228">
        <v>295</v>
      </c>
      <c r="L396" s="270" t="str">
        <f>D401</f>
        <v>Іванківський районний суд Київської області</v>
      </c>
      <c r="M396" s="248">
        <f>E401</f>
        <v>5</v>
      </c>
      <c r="N396" s="271">
        <f>F401</f>
        <v>0</v>
      </c>
      <c r="O396" s="271">
        <f>G401</f>
        <v>0</v>
      </c>
      <c r="P396" s="271">
        <f>H401</f>
        <v>0</v>
      </c>
      <c r="R396" s="228"/>
      <c r="S396" s="228"/>
      <c r="T396" s="253"/>
      <c r="U396" s="251"/>
      <c r="V396" s="251"/>
      <c r="W396" s="251"/>
      <c r="X396" s="251"/>
    </row>
    <row r="397" spans="2:24" ht="15.75" customHeight="1" outlineLevel="1" thickTop="1" x14ac:dyDescent="0.25">
      <c r="B397" s="2">
        <v>360</v>
      </c>
      <c r="C397" s="2">
        <v>296</v>
      </c>
      <c r="D397" s="354" t="s">
        <v>817</v>
      </c>
      <c r="E397" s="226">
        <v>5.88</v>
      </c>
      <c r="F397" s="225"/>
      <c r="G397" s="225"/>
      <c r="H397" s="225"/>
      <c r="J397" s="243">
        <v>360</v>
      </c>
      <c r="K397" s="243">
        <v>296</v>
      </c>
      <c r="L397" s="244" t="str">
        <f>D395</f>
        <v>Бородянський районний суд Київської області</v>
      </c>
      <c r="M397" s="241">
        <f>E395</f>
        <v>3.976</v>
      </c>
      <c r="N397" s="242">
        <f>F395</f>
        <v>0</v>
      </c>
      <c r="O397" s="242">
        <f>G395</f>
        <v>0</v>
      </c>
      <c r="P397" s="242">
        <f>H395</f>
        <v>0</v>
      </c>
      <c r="R397" s="243">
        <v>207</v>
      </c>
      <c r="S397" s="243">
        <v>182</v>
      </c>
      <c r="T397" s="244" t="s">
        <v>187</v>
      </c>
      <c r="U397" s="241">
        <f>M397+M398+M399</f>
        <v>15.527999999999999</v>
      </c>
      <c r="V397" s="241">
        <f>N397+N398+N399</f>
        <v>0</v>
      </c>
      <c r="W397" s="241">
        <f>O397+O398+O399</f>
        <v>0</v>
      </c>
      <c r="X397" s="241">
        <f>P397+P398+P399</f>
        <v>0</v>
      </c>
    </row>
    <row r="398" spans="2:24" ht="15" customHeight="1" outlineLevel="1" x14ac:dyDescent="0.25">
      <c r="B398" s="2">
        <v>361</v>
      </c>
      <c r="C398" s="2">
        <v>297</v>
      </c>
      <c r="D398" s="354" t="s">
        <v>818</v>
      </c>
      <c r="E398" s="226">
        <v>6.7640000000000002</v>
      </c>
      <c r="F398" s="225"/>
      <c r="G398" s="225"/>
      <c r="H398" s="225"/>
      <c r="J398" s="2">
        <v>361</v>
      </c>
      <c r="K398" s="2">
        <v>297</v>
      </c>
      <c r="L398" s="236" t="str">
        <f>D402</f>
        <v>Ірпінський міський суд Київської області</v>
      </c>
      <c r="M398" s="227">
        <f>E402</f>
        <v>8.7680000000000007</v>
      </c>
      <c r="N398" s="225">
        <f>F402</f>
        <v>0</v>
      </c>
      <c r="O398" s="225">
        <f>G402</f>
        <v>0</v>
      </c>
      <c r="P398" s="225">
        <f>H402</f>
        <v>0</v>
      </c>
      <c r="R398" s="2"/>
      <c r="S398" s="2"/>
      <c r="T398" s="304"/>
      <c r="U398" s="158"/>
      <c r="V398" s="158"/>
      <c r="W398" s="158"/>
      <c r="X398" s="158"/>
    </row>
    <row r="399" spans="2:24" ht="15.75" customHeight="1" outlineLevel="1" thickBot="1" x14ac:dyDescent="0.3">
      <c r="B399" s="2">
        <v>362</v>
      </c>
      <c r="C399" s="2">
        <v>298</v>
      </c>
      <c r="D399" s="354" t="s">
        <v>819</v>
      </c>
      <c r="E399" s="226">
        <v>2.952</v>
      </c>
      <c r="F399" s="225"/>
      <c r="G399" s="225"/>
      <c r="H399" s="225"/>
      <c r="J399" s="228">
        <v>362</v>
      </c>
      <c r="K399" s="228">
        <v>298</v>
      </c>
      <c r="L399" s="270" t="str">
        <f>D405</f>
        <v>Макарівський районний суд Київської області</v>
      </c>
      <c r="M399" s="248">
        <f>E405</f>
        <v>2.7839999999999998</v>
      </c>
      <c r="N399" s="271">
        <f>F405</f>
        <v>0</v>
      </c>
      <c r="O399" s="271">
        <f>G405</f>
        <v>0</v>
      </c>
      <c r="P399" s="271">
        <f>H405</f>
        <v>0</v>
      </c>
      <c r="R399" s="228"/>
      <c r="S399" s="228"/>
      <c r="T399" s="347"/>
      <c r="U399" s="251"/>
      <c r="V399" s="251"/>
      <c r="W399" s="251"/>
      <c r="X399" s="251"/>
    </row>
    <row r="400" spans="2:24" ht="15" customHeight="1" outlineLevel="1" thickTop="1" x14ac:dyDescent="0.25">
      <c r="B400" s="2">
        <v>363</v>
      </c>
      <c r="C400" s="2">
        <v>299</v>
      </c>
      <c r="D400" s="354" t="s">
        <v>820</v>
      </c>
      <c r="E400" s="226">
        <v>2.8439999999999999</v>
      </c>
      <c r="F400" s="225"/>
      <c r="G400" s="225"/>
      <c r="H400" s="225"/>
      <c r="J400" s="243">
        <v>363</v>
      </c>
      <c r="K400" s="243">
        <v>299</v>
      </c>
      <c r="L400" s="244" t="str">
        <f>D403</f>
        <v>Кагарлицький районний суд Київської області</v>
      </c>
      <c r="M400" s="241">
        <f>E403</f>
        <v>3.988</v>
      </c>
      <c r="N400" s="242">
        <f>F403</f>
        <v>0</v>
      </c>
      <c r="O400" s="242">
        <f>G403</f>
        <v>0</v>
      </c>
      <c r="P400" s="242">
        <f>H403</f>
        <v>0</v>
      </c>
      <c r="R400" s="243">
        <v>208</v>
      </c>
      <c r="S400" s="243">
        <v>183</v>
      </c>
      <c r="T400" s="244" t="s">
        <v>188</v>
      </c>
      <c r="U400" s="241">
        <f>M400+M401+M402</f>
        <v>8.8279999999999994</v>
      </c>
      <c r="V400" s="241">
        <f>N400+N401+N402</f>
        <v>0</v>
      </c>
      <c r="W400" s="241">
        <f>O400+O401+O402</f>
        <v>0</v>
      </c>
      <c r="X400" s="241">
        <f>P400+P401+P402</f>
        <v>0</v>
      </c>
    </row>
    <row r="401" spans="2:24" ht="15" customHeight="1" outlineLevel="1" x14ac:dyDescent="0.25">
      <c r="B401" s="2">
        <v>364</v>
      </c>
      <c r="C401" s="2">
        <v>300</v>
      </c>
      <c r="D401" s="354" t="s">
        <v>821</v>
      </c>
      <c r="E401" s="226">
        <v>5</v>
      </c>
      <c r="F401" s="225"/>
      <c r="G401" s="225"/>
      <c r="H401" s="225"/>
      <c r="J401" s="2">
        <v>364</v>
      </c>
      <c r="K401" s="2">
        <v>300</v>
      </c>
      <c r="L401" s="236" t="str">
        <f>D406</f>
        <v>Миронівський районний суд Київської області</v>
      </c>
      <c r="M401" s="227">
        <f>E406</f>
        <v>2.8959999999999999</v>
      </c>
      <c r="N401" s="225">
        <f>F406</f>
        <v>0</v>
      </c>
      <c r="O401" s="225">
        <f>G406</f>
        <v>0</v>
      </c>
      <c r="P401" s="225">
        <f>H406</f>
        <v>0</v>
      </c>
      <c r="R401" s="2"/>
      <c r="S401" s="2"/>
      <c r="T401" s="304"/>
      <c r="U401" s="158"/>
      <c r="V401" s="158"/>
      <c r="W401" s="158"/>
      <c r="X401" s="158"/>
    </row>
    <row r="402" spans="2:24" ht="15.75" customHeight="1" outlineLevel="1" thickBot="1" x14ac:dyDescent="0.3">
      <c r="B402" s="2">
        <v>365</v>
      </c>
      <c r="C402" s="2">
        <v>301</v>
      </c>
      <c r="D402" s="354" t="s">
        <v>822</v>
      </c>
      <c r="E402" s="226">
        <v>8.7680000000000007</v>
      </c>
      <c r="F402" s="225"/>
      <c r="G402" s="225"/>
      <c r="H402" s="225"/>
      <c r="J402" s="228">
        <v>365</v>
      </c>
      <c r="K402" s="228">
        <v>301</v>
      </c>
      <c r="L402" s="270" t="str">
        <f>D409</f>
        <v>Ржищевський міський суд Київської області</v>
      </c>
      <c r="M402" s="248">
        <f>E409</f>
        <v>1.944</v>
      </c>
      <c r="N402" s="271">
        <f>F409</f>
        <v>0</v>
      </c>
      <c r="O402" s="271">
        <f>G409</f>
        <v>0</v>
      </c>
      <c r="P402" s="271">
        <f>H409</f>
        <v>0</v>
      </c>
      <c r="R402" s="228"/>
      <c r="S402" s="228"/>
      <c r="T402" s="347"/>
      <c r="U402" s="251"/>
      <c r="V402" s="251"/>
      <c r="W402" s="251"/>
      <c r="X402" s="251"/>
    </row>
    <row r="403" spans="2:24" ht="15" customHeight="1" outlineLevel="1" thickTop="1" x14ac:dyDescent="0.25">
      <c r="B403" s="2">
        <v>366</v>
      </c>
      <c r="C403" s="2">
        <v>302</v>
      </c>
      <c r="D403" s="354" t="s">
        <v>823</v>
      </c>
      <c r="E403" s="226">
        <v>3.988</v>
      </c>
      <c r="F403" s="225"/>
      <c r="G403" s="225"/>
      <c r="H403" s="225"/>
      <c r="J403" s="243">
        <v>366</v>
      </c>
      <c r="K403" s="243">
        <v>302</v>
      </c>
      <c r="L403" s="244" t="str">
        <f>D399</f>
        <v>Володарський районний суд Київської області</v>
      </c>
      <c r="M403" s="241">
        <f>E399</f>
        <v>2.952</v>
      </c>
      <c r="N403" s="242">
        <f>F399</f>
        <v>0</v>
      </c>
      <c r="O403" s="242">
        <f>G399</f>
        <v>0</v>
      </c>
      <c r="P403" s="242">
        <f>H399</f>
        <v>0</v>
      </c>
      <c r="R403" s="243">
        <v>209</v>
      </c>
      <c r="S403" s="243">
        <v>184</v>
      </c>
      <c r="T403" s="244" t="s">
        <v>192</v>
      </c>
      <c r="U403" s="241">
        <f>M403+M404+M405</f>
        <v>7.1559999999999997</v>
      </c>
      <c r="V403" s="241">
        <f>N403+N404+N405</f>
        <v>0</v>
      </c>
      <c r="W403" s="241">
        <f>O403+O404+O405</f>
        <v>0</v>
      </c>
      <c r="X403" s="241">
        <f>P403+P404+P405</f>
        <v>0</v>
      </c>
    </row>
    <row r="404" spans="2:24" ht="30" customHeight="1" outlineLevel="1" x14ac:dyDescent="0.25">
      <c r="B404" s="2">
        <v>367</v>
      </c>
      <c r="C404" s="2">
        <v>303</v>
      </c>
      <c r="D404" s="354" t="s">
        <v>824</v>
      </c>
      <c r="E404" s="226">
        <v>8.74</v>
      </c>
      <c r="F404" s="225"/>
      <c r="G404" s="225"/>
      <c r="H404" s="225"/>
      <c r="J404" s="2">
        <v>367</v>
      </c>
      <c r="K404" s="2">
        <v>303</v>
      </c>
      <c r="L404" s="236" t="str">
        <f>D411</f>
        <v>Сквирський районний суд Київської області</v>
      </c>
      <c r="M404" s="227">
        <f>E411</f>
        <v>3</v>
      </c>
      <c r="N404" s="225">
        <f>F411</f>
        <v>0</v>
      </c>
      <c r="O404" s="225">
        <f>G411</f>
        <v>0</v>
      </c>
      <c r="P404" s="225">
        <f>H411</f>
        <v>0</v>
      </c>
      <c r="R404" s="2"/>
      <c r="S404" s="2"/>
      <c r="T404" s="304"/>
      <c r="U404" s="158"/>
      <c r="V404" s="158"/>
      <c r="W404" s="158"/>
      <c r="X404" s="158"/>
    </row>
    <row r="405" spans="2:24" ht="15.75" customHeight="1" outlineLevel="1" thickBot="1" x14ac:dyDescent="0.3">
      <c r="B405" s="2">
        <v>368</v>
      </c>
      <c r="C405" s="2">
        <v>304</v>
      </c>
      <c r="D405" s="354" t="s">
        <v>825</v>
      </c>
      <c r="E405" s="226">
        <v>2.7839999999999998</v>
      </c>
      <c r="F405" s="225"/>
      <c r="G405" s="225"/>
      <c r="H405" s="225"/>
      <c r="J405" s="228">
        <v>368</v>
      </c>
      <c r="K405" s="228">
        <v>304</v>
      </c>
      <c r="L405" s="270" t="str">
        <f>D415</f>
        <v>Тетіївський районний суд Київської області</v>
      </c>
      <c r="M405" s="248">
        <f>E415</f>
        <v>1.204</v>
      </c>
      <c r="N405" s="271">
        <f>F415</f>
        <v>0</v>
      </c>
      <c r="O405" s="271">
        <f>G415</f>
        <v>0</v>
      </c>
      <c r="P405" s="271">
        <f>H415</f>
        <v>0</v>
      </c>
      <c r="R405" s="228"/>
      <c r="S405" s="228"/>
      <c r="T405" s="347"/>
      <c r="U405" s="251"/>
      <c r="V405" s="251"/>
      <c r="W405" s="251"/>
      <c r="X405" s="251"/>
    </row>
    <row r="406" spans="2:24" ht="15" customHeight="1" outlineLevel="1" thickTop="1" x14ac:dyDescent="0.25">
      <c r="B406" s="2">
        <v>369</v>
      </c>
      <c r="C406" s="2">
        <v>305</v>
      </c>
      <c r="D406" s="354" t="s">
        <v>826</v>
      </c>
      <c r="E406" s="226">
        <v>2.8959999999999999</v>
      </c>
      <c r="F406" s="225"/>
      <c r="G406" s="225"/>
      <c r="H406" s="225"/>
      <c r="J406" s="243">
        <v>369</v>
      </c>
      <c r="K406" s="243">
        <v>305</v>
      </c>
      <c r="L406" s="244" t="str">
        <f>D393</f>
        <v>Богуславський районний суд Київської області</v>
      </c>
      <c r="M406" s="241">
        <f>E393</f>
        <v>2.7320000000000002</v>
      </c>
      <c r="N406" s="242">
        <f>F393</f>
        <v>0</v>
      </c>
      <c r="O406" s="242">
        <f>G393</f>
        <v>0</v>
      </c>
      <c r="P406" s="242">
        <f>H393</f>
        <v>0</v>
      </c>
      <c r="R406" s="243">
        <v>210</v>
      </c>
      <c r="S406" s="243">
        <v>185</v>
      </c>
      <c r="T406" s="244" t="s">
        <v>193</v>
      </c>
      <c r="U406" s="241">
        <f>M406+M407+M408+M409</f>
        <v>9.2720000000000002</v>
      </c>
      <c r="V406" s="241">
        <f>N406+N407+N408+N409</f>
        <v>0</v>
      </c>
      <c r="W406" s="241">
        <f>O406+O407+O408+O409</f>
        <v>0</v>
      </c>
      <c r="X406" s="241">
        <f>P406+P407+P408+P409</f>
        <v>0</v>
      </c>
    </row>
    <row r="407" spans="2:24" ht="15" customHeight="1" outlineLevel="1" x14ac:dyDescent="0.25">
      <c r="B407" s="2">
        <v>370</v>
      </c>
      <c r="C407" s="2">
        <v>306</v>
      </c>
      <c r="D407" s="354" t="s">
        <v>827</v>
      </c>
      <c r="E407" s="226">
        <v>6.6959999999999997</v>
      </c>
      <c r="F407" s="225"/>
      <c r="G407" s="225"/>
      <c r="H407" s="225"/>
      <c r="J407" s="2">
        <v>370</v>
      </c>
      <c r="K407" s="2">
        <v>306</v>
      </c>
      <c r="L407" s="236" t="str">
        <f>D410</f>
        <v>Рокитнянський районний суд Київської області</v>
      </c>
      <c r="M407" s="227">
        <f>E410</f>
        <v>1.6879999999999999</v>
      </c>
      <c r="N407" s="225">
        <f>F410</f>
        <v>0</v>
      </c>
      <c r="O407" s="225">
        <f>G410</f>
        <v>0</v>
      </c>
      <c r="P407" s="225">
        <f>H410</f>
        <v>0</v>
      </c>
      <c r="R407" s="2"/>
      <c r="S407" s="2"/>
      <c r="T407" s="304"/>
      <c r="U407" s="158"/>
      <c r="V407" s="158"/>
      <c r="W407" s="158"/>
      <c r="X407" s="158"/>
    </row>
    <row r="408" spans="2:24" ht="30" customHeight="1" outlineLevel="1" x14ac:dyDescent="0.25">
      <c r="B408" s="2">
        <v>371</v>
      </c>
      <c r="C408" s="2">
        <v>307</v>
      </c>
      <c r="D408" s="354" t="s">
        <v>828</v>
      </c>
      <c r="E408" s="226">
        <v>4.9240000000000004</v>
      </c>
      <c r="F408" s="225"/>
      <c r="G408" s="225"/>
      <c r="H408" s="225"/>
      <c r="J408" s="2">
        <v>371</v>
      </c>
      <c r="K408" s="2">
        <v>307</v>
      </c>
      <c r="L408" s="236" t="str">
        <f t="shared" ref="L408:P409" si="143">D413</f>
        <v>Ставищенський районний суд Київської області</v>
      </c>
      <c r="M408" s="227">
        <f t="shared" si="143"/>
        <v>2.988</v>
      </c>
      <c r="N408" s="225">
        <f t="shared" si="143"/>
        <v>0</v>
      </c>
      <c r="O408" s="225">
        <f t="shared" si="143"/>
        <v>0</v>
      </c>
      <c r="P408" s="225">
        <f t="shared" si="143"/>
        <v>0</v>
      </c>
      <c r="R408" s="2"/>
      <c r="S408" s="2"/>
      <c r="T408" s="304"/>
      <c r="U408" s="158"/>
      <c r="V408" s="158"/>
      <c r="W408" s="158"/>
      <c r="X408" s="158"/>
    </row>
    <row r="409" spans="2:24" ht="15.75" customHeight="1" outlineLevel="1" thickBot="1" x14ac:dyDescent="0.3">
      <c r="B409" s="2">
        <v>372</v>
      </c>
      <c r="C409" s="2">
        <v>308</v>
      </c>
      <c r="D409" s="354" t="s">
        <v>829</v>
      </c>
      <c r="E409" s="226">
        <v>1.944</v>
      </c>
      <c r="F409" s="225"/>
      <c r="G409" s="225"/>
      <c r="H409" s="225"/>
      <c r="J409" s="228">
        <v>372</v>
      </c>
      <c r="K409" s="228">
        <v>308</v>
      </c>
      <c r="L409" s="270" t="str">
        <f t="shared" si="143"/>
        <v>Таращанський районний суд Київської області</v>
      </c>
      <c r="M409" s="248">
        <f t="shared" si="143"/>
        <v>1.8640000000000001</v>
      </c>
      <c r="N409" s="271">
        <f t="shared" si="143"/>
        <v>0</v>
      </c>
      <c r="O409" s="271">
        <f t="shared" si="143"/>
        <v>0</v>
      </c>
      <c r="P409" s="271">
        <f t="shared" si="143"/>
        <v>0</v>
      </c>
      <c r="R409" s="228"/>
      <c r="S409" s="228"/>
      <c r="T409" s="347"/>
      <c r="U409" s="251"/>
      <c r="V409" s="251"/>
      <c r="W409" s="251"/>
      <c r="X409" s="251"/>
    </row>
    <row r="410" spans="2:24" ht="15" customHeight="1" outlineLevel="1" thickTop="1" x14ac:dyDescent="0.25">
      <c r="B410" s="2">
        <v>373</v>
      </c>
      <c r="C410" s="2">
        <v>309</v>
      </c>
      <c r="D410" s="354" t="s">
        <v>830</v>
      </c>
      <c r="E410" s="226">
        <v>1.6879999999999999</v>
      </c>
      <c r="F410" s="225"/>
      <c r="G410" s="225"/>
      <c r="H410" s="225"/>
      <c r="J410" s="243">
        <v>373</v>
      </c>
      <c r="K410" s="243">
        <v>309</v>
      </c>
      <c r="L410" s="244" t="str">
        <f>D400</f>
        <v>Згурівський районний суд Київської області</v>
      </c>
      <c r="M410" s="241">
        <f>E400</f>
        <v>2.8439999999999999</v>
      </c>
      <c r="N410" s="242">
        <f>F400</f>
        <v>0</v>
      </c>
      <c r="O410" s="242">
        <f>G400</f>
        <v>0</v>
      </c>
      <c r="P410" s="242">
        <f>H400</f>
        <v>0</v>
      </c>
      <c r="R410" s="243">
        <v>211</v>
      </c>
      <c r="S410" s="243">
        <v>186</v>
      </c>
      <c r="T410" s="244" t="s">
        <v>195</v>
      </c>
      <c r="U410" s="241">
        <f>M410+M411</f>
        <v>4.3079999999999998</v>
      </c>
      <c r="V410" s="241">
        <f>N410+N411</f>
        <v>0</v>
      </c>
      <c r="W410" s="241">
        <f>O410+O411</f>
        <v>0</v>
      </c>
      <c r="X410" s="241">
        <f>P410+P411</f>
        <v>0</v>
      </c>
    </row>
    <row r="411" spans="2:24" ht="15.75" customHeight="1" outlineLevel="1" thickBot="1" x14ac:dyDescent="0.3">
      <c r="B411" s="2">
        <v>374</v>
      </c>
      <c r="C411" s="2">
        <v>310</v>
      </c>
      <c r="D411" s="354" t="s">
        <v>831</v>
      </c>
      <c r="E411" s="226">
        <v>3</v>
      </c>
      <c r="F411" s="225"/>
      <c r="G411" s="225"/>
      <c r="H411" s="225"/>
      <c r="J411" s="228">
        <v>374</v>
      </c>
      <c r="K411" s="228">
        <v>310</v>
      </c>
      <c r="L411" s="270" t="str">
        <f>D417</f>
        <v>Яготинський районний суд Київської області</v>
      </c>
      <c r="M411" s="248">
        <f>E417</f>
        <v>1.464</v>
      </c>
      <c r="N411" s="271">
        <f>F417</f>
        <v>0</v>
      </c>
      <c r="O411" s="271">
        <f>G417</f>
        <v>0</v>
      </c>
      <c r="P411" s="271">
        <f>H417</f>
        <v>0</v>
      </c>
      <c r="R411" s="228"/>
      <c r="S411" s="228"/>
      <c r="T411" s="253"/>
      <c r="U411" s="251"/>
      <c r="V411" s="251"/>
      <c r="W411" s="251"/>
      <c r="X411" s="251"/>
    </row>
    <row r="412" spans="2:24" ht="30.75" customHeight="1" outlineLevel="1" thickTop="1" thickBot="1" x14ac:dyDescent="0.3">
      <c r="B412" s="2">
        <v>375</v>
      </c>
      <c r="C412" s="2">
        <v>311</v>
      </c>
      <c r="D412" s="354" t="s">
        <v>832</v>
      </c>
      <c r="E412" s="226">
        <v>2</v>
      </c>
      <c r="F412" s="225"/>
      <c r="G412" s="225"/>
      <c r="H412" s="225"/>
      <c r="J412" s="228">
        <v>375</v>
      </c>
      <c r="K412" s="228">
        <v>311</v>
      </c>
      <c r="L412" s="234" t="str">
        <f>D392</f>
        <v>Білоцерківський міськрайонний суд Київської області</v>
      </c>
      <c r="M412" s="231">
        <f>E392</f>
        <v>14.488</v>
      </c>
      <c r="N412" s="232">
        <f>F392</f>
        <v>0</v>
      </c>
      <c r="O412" s="232">
        <f>G392</f>
        <v>0</v>
      </c>
      <c r="P412" s="232">
        <f>H392</f>
        <v>0</v>
      </c>
      <c r="R412" s="228">
        <v>212</v>
      </c>
      <c r="S412" s="228">
        <v>187</v>
      </c>
      <c r="T412" s="234" t="s">
        <v>182</v>
      </c>
      <c r="U412" s="231">
        <f t="shared" ref="U412:X417" si="144">M412</f>
        <v>14.488</v>
      </c>
      <c r="V412" s="231">
        <f t="shared" si="144"/>
        <v>0</v>
      </c>
      <c r="W412" s="231">
        <f t="shared" si="144"/>
        <v>0</v>
      </c>
      <c r="X412" s="231">
        <f t="shared" si="144"/>
        <v>0</v>
      </c>
    </row>
    <row r="413" spans="2:24" ht="30.75" customHeight="1" outlineLevel="1" thickTop="1" thickBot="1" x14ac:dyDescent="0.3">
      <c r="B413" s="2">
        <v>376</v>
      </c>
      <c r="C413" s="2">
        <v>312</v>
      </c>
      <c r="D413" s="354" t="s">
        <v>833</v>
      </c>
      <c r="E413" s="226">
        <v>2.988</v>
      </c>
      <c r="F413" s="225"/>
      <c r="G413" s="225"/>
      <c r="H413" s="225"/>
      <c r="J413" s="228">
        <v>376</v>
      </c>
      <c r="K413" s="228">
        <v>312</v>
      </c>
      <c r="L413" s="234" t="str">
        <f>D397</f>
        <v>Васильківський міськрайонний суд Київської області</v>
      </c>
      <c r="M413" s="231">
        <f>E397</f>
        <v>5.88</v>
      </c>
      <c r="N413" s="232">
        <f>F397</f>
        <v>0</v>
      </c>
      <c r="O413" s="232">
        <f>G397</f>
        <v>0</v>
      </c>
      <c r="P413" s="232">
        <f>H397</f>
        <v>0</v>
      </c>
      <c r="R413" s="228">
        <v>213</v>
      </c>
      <c r="S413" s="228">
        <v>188</v>
      </c>
      <c r="T413" s="234" t="s">
        <v>610</v>
      </c>
      <c r="U413" s="231">
        <f t="shared" si="144"/>
        <v>5.88</v>
      </c>
      <c r="V413" s="231">
        <f t="shared" si="144"/>
        <v>0</v>
      </c>
      <c r="W413" s="231">
        <f t="shared" si="144"/>
        <v>0</v>
      </c>
      <c r="X413" s="231">
        <f t="shared" si="144"/>
        <v>0</v>
      </c>
    </row>
    <row r="414" spans="2:24" ht="30.75" customHeight="1" outlineLevel="1" thickTop="1" thickBot="1" x14ac:dyDescent="0.3">
      <c r="B414" s="2">
        <v>377</v>
      </c>
      <c r="C414" s="2">
        <v>313</v>
      </c>
      <c r="D414" s="354" t="s">
        <v>834</v>
      </c>
      <c r="E414" s="226">
        <v>1.8640000000000001</v>
      </c>
      <c r="F414" s="225"/>
      <c r="G414" s="225"/>
      <c r="H414" s="225"/>
      <c r="J414" s="228">
        <v>377</v>
      </c>
      <c r="K414" s="228">
        <v>313</v>
      </c>
      <c r="L414" s="234" t="str">
        <f>D404</f>
        <v>Києво-Святошинський районний суд Київської області</v>
      </c>
      <c r="M414" s="231">
        <f>E404</f>
        <v>8.74</v>
      </c>
      <c r="N414" s="232">
        <f>F404</f>
        <v>0</v>
      </c>
      <c r="O414" s="232">
        <f>G404</f>
        <v>0</v>
      </c>
      <c r="P414" s="232">
        <f>H404</f>
        <v>0</v>
      </c>
      <c r="R414" s="228">
        <v>214</v>
      </c>
      <c r="S414" s="228">
        <v>189</v>
      </c>
      <c r="T414" s="234" t="s">
        <v>189</v>
      </c>
      <c r="U414" s="231">
        <f t="shared" si="144"/>
        <v>8.74</v>
      </c>
      <c r="V414" s="231">
        <f t="shared" si="144"/>
        <v>0</v>
      </c>
      <c r="W414" s="231">
        <f t="shared" si="144"/>
        <v>0</v>
      </c>
      <c r="X414" s="231">
        <f t="shared" si="144"/>
        <v>0</v>
      </c>
    </row>
    <row r="415" spans="2:24" ht="15.75" customHeight="1" outlineLevel="1" thickTop="1" thickBot="1" x14ac:dyDescent="0.3">
      <c r="B415" s="2">
        <v>378</v>
      </c>
      <c r="C415" s="2">
        <v>314</v>
      </c>
      <c r="D415" s="354" t="s">
        <v>835</v>
      </c>
      <c r="E415" s="226">
        <v>1.204</v>
      </c>
      <c r="F415" s="225"/>
      <c r="G415" s="225"/>
      <c r="H415" s="225"/>
      <c r="J415" s="228">
        <v>378</v>
      </c>
      <c r="K415" s="228">
        <v>314</v>
      </c>
      <c r="L415" s="234" t="str">
        <f t="shared" ref="L415:P416" si="145">D407</f>
        <v>Обухівський районний суд Київської області</v>
      </c>
      <c r="M415" s="231">
        <f t="shared" si="145"/>
        <v>6.6959999999999997</v>
      </c>
      <c r="N415" s="232">
        <f t="shared" si="145"/>
        <v>0</v>
      </c>
      <c r="O415" s="232">
        <f t="shared" si="145"/>
        <v>0</v>
      </c>
      <c r="P415" s="232">
        <f t="shared" si="145"/>
        <v>0</v>
      </c>
      <c r="R415" s="228">
        <v>215</v>
      </c>
      <c r="S415" s="228">
        <v>190</v>
      </c>
      <c r="T415" s="234" t="s">
        <v>190</v>
      </c>
      <c r="U415" s="231">
        <f t="shared" si="144"/>
        <v>6.6959999999999997</v>
      </c>
      <c r="V415" s="231">
        <f t="shared" si="144"/>
        <v>0</v>
      </c>
      <c r="W415" s="231">
        <f t="shared" si="144"/>
        <v>0</v>
      </c>
      <c r="X415" s="231">
        <f t="shared" si="144"/>
        <v>0</v>
      </c>
    </row>
    <row r="416" spans="2:24" ht="31.5" customHeight="1" outlineLevel="1" thickTop="1" thickBot="1" x14ac:dyDescent="0.3">
      <c r="B416" s="2">
        <v>379</v>
      </c>
      <c r="C416" s="2">
        <v>315</v>
      </c>
      <c r="D416" s="354" t="s">
        <v>836</v>
      </c>
      <c r="E416" s="226">
        <v>10.156000000000001</v>
      </c>
      <c r="F416" s="225"/>
      <c r="G416" s="225"/>
      <c r="H416" s="225"/>
      <c r="J416" s="228">
        <v>379</v>
      </c>
      <c r="K416" s="228">
        <v>315</v>
      </c>
      <c r="L416" s="238" t="str">
        <f t="shared" si="145"/>
        <v>Переяслав-Хмельницький міськрайонний суд Київської області</v>
      </c>
      <c r="M416" s="231">
        <f t="shared" si="145"/>
        <v>4.9240000000000004</v>
      </c>
      <c r="N416" s="232">
        <f t="shared" si="145"/>
        <v>0</v>
      </c>
      <c r="O416" s="232">
        <f t="shared" si="145"/>
        <v>0</v>
      </c>
      <c r="P416" s="232">
        <f t="shared" si="145"/>
        <v>0</v>
      </c>
      <c r="R416" s="228">
        <v>216</v>
      </c>
      <c r="S416" s="228">
        <v>191</v>
      </c>
      <c r="T416" s="238" t="s">
        <v>191</v>
      </c>
      <c r="U416" s="231">
        <f t="shared" si="144"/>
        <v>4.9240000000000004</v>
      </c>
      <c r="V416" s="231">
        <f t="shared" si="144"/>
        <v>0</v>
      </c>
      <c r="W416" s="231">
        <f t="shared" si="144"/>
        <v>0</v>
      </c>
      <c r="X416" s="231">
        <f t="shared" si="144"/>
        <v>0</v>
      </c>
    </row>
    <row r="417" spans="2:24" ht="31.5" customHeight="1" outlineLevel="1" thickTop="1" thickBot="1" x14ac:dyDescent="0.3">
      <c r="B417" s="337">
        <v>380</v>
      </c>
      <c r="C417" s="337">
        <v>316</v>
      </c>
      <c r="D417" s="355" t="s">
        <v>837</v>
      </c>
      <c r="E417" s="288">
        <v>1.464</v>
      </c>
      <c r="F417" s="287"/>
      <c r="G417" s="287"/>
      <c r="H417" s="287"/>
      <c r="J417" s="378">
        <v>380</v>
      </c>
      <c r="K417" s="378">
        <v>316</v>
      </c>
      <c r="L417" s="284" t="str">
        <f>D416</f>
        <v>Фастівський міськрайонний суд Київської області</v>
      </c>
      <c r="M417" s="358">
        <f>E416</f>
        <v>10.156000000000001</v>
      </c>
      <c r="N417" s="359">
        <f>F416</f>
        <v>0</v>
      </c>
      <c r="O417" s="359">
        <f>G416</f>
        <v>0</v>
      </c>
      <c r="P417" s="359">
        <f>H416</f>
        <v>0</v>
      </c>
      <c r="R417" s="378">
        <v>217</v>
      </c>
      <c r="S417" s="378">
        <v>192</v>
      </c>
      <c r="T417" s="284" t="s">
        <v>194</v>
      </c>
      <c r="U417" s="380">
        <f t="shared" si="144"/>
        <v>10.156000000000001</v>
      </c>
      <c r="V417" s="380">
        <f t="shared" si="144"/>
        <v>0</v>
      </c>
      <c r="W417" s="380">
        <f t="shared" si="144"/>
        <v>0</v>
      </c>
      <c r="X417" s="380">
        <f t="shared" si="144"/>
        <v>0</v>
      </c>
    </row>
    <row r="418" spans="2:24" ht="30.75" customHeight="1" outlineLevel="1" thickTop="1" x14ac:dyDescent="0.25">
      <c r="B418" s="243">
        <v>381</v>
      </c>
      <c r="C418" s="243">
        <v>317</v>
      </c>
      <c r="D418" s="360" t="s">
        <v>838</v>
      </c>
      <c r="E418" s="291">
        <v>2.98</v>
      </c>
      <c r="F418" s="242"/>
      <c r="G418" s="242"/>
      <c r="H418" s="242"/>
      <c r="J418" s="243">
        <v>381</v>
      </c>
      <c r="K418" s="243">
        <v>317</v>
      </c>
      <c r="L418" s="244" t="str">
        <f>D420</f>
        <v>Гайворонський районний суд Кіровоградської області</v>
      </c>
      <c r="M418" s="241">
        <f>E420</f>
        <v>0.99199999999999999</v>
      </c>
      <c r="N418" s="242">
        <f>F420</f>
        <v>0</v>
      </c>
      <c r="O418" s="242">
        <f>G420</f>
        <v>0</v>
      </c>
      <c r="P418" s="242">
        <f>H420</f>
        <v>0</v>
      </c>
      <c r="R418" s="243">
        <v>218</v>
      </c>
      <c r="S418" s="243">
        <v>193</v>
      </c>
      <c r="T418" s="244" t="s">
        <v>196</v>
      </c>
      <c r="U418" s="241">
        <f>M418+M419</f>
        <v>3.964</v>
      </c>
      <c r="V418" s="241">
        <f>N418+N419</f>
        <v>0</v>
      </c>
      <c r="W418" s="241">
        <f>O418+O419</f>
        <v>0</v>
      </c>
      <c r="X418" s="241">
        <f>P418+P419</f>
        <v>0</v>
      </c>
    </row>
    <row r="419" spans="2:24" ht="30.75" customHeight="1" outlineLevel="1" thickBot="1" x14ac:dyDescent="0.3">
      <c r="B419" s="2">
        <v>382</v>
      </c>
      <c r="C419" s="2">
        <v>318</v>
      </c>
      <c r="D419" s="354" t="s">
        <v>839</v>
      </c>
      <c r="E419" s="226">
        <v>2.016</v>
      </c>
      <c r="F419" s="225"/>
      <c r="G419" s="225"/>
      <c r="H419" s="225"/>
      <c r="J419" s="228">
        <v>382</v>
      </c>
      <c r="K419" s="228">
        <v>318</v>
      </c>
      <c r="L419" s="270" t="str">
        <f>D439</f>
        <v>Ульяновський районний суд Кіровоградської області</v>
      </c>
      <c r="M419" s="248">
        <f>E439</f>
        <v>2.972</v>
      </c>
      <c r="N419" s="271">
        <f>F439</f>
        <v>0</v>
      </c>
      <c r="O419" s="271">
        <f>G439</f>
        <v>0</v>
      </c>
      <c r="P419" s="271">
        <f>H439</f>
        <v>0</v>
      </c>
      <c r="R419" s="228"/>
      <c r="S419" s="228"/>
      <c r="T419" s="253"/>
      <c r="U419" s="251"/>
      <c r="V419" s="251"/>
      <c r="W419" s="251"/>
      <c r="X419" s="251"/>
    </row>
    <row r="420" spans="2:24" ht="30" customHeight="1" outlineLevel="1" thickTop="1" x14ac:dyDescent="0.25">
      <c r="B420" s="2">
        <v>383</v>
      </c>
      <c r="C420" s="2">
        <v>319</v>
      </c>
      <c r="D420" s="354" t="s">
        <v>840</v>
      </c>
      <c r="E420" s="226">
        <v>0.99199999999999999</v>
      </c>
      <c r="F420" s="225"/>
      <c r="G420" s="225"/>
      <c r="H420" s="225"/>
      <c r="J420" s="243">
        <v>383</v>
      </c>
      <c r="K420" s="243">
        <v>319</v>
      </c>
      <c r="L420" s="244" t="str">
        <f>D419</f>
        <v>Вільшанський районний суд Кіровоградської області</v>
      </c>
      <c r="M420" s="241">
        <f>E419</f>
        <v>2.016</v>
      </c>
      <c r="N420" s="242">
        <f>F419</f>
        <v>0</v>
      </c>
      <c r="O420" s="242">
        <f>G419</f>
        <v>0</v>
      </c>
      <c r="P420" s="242">
        <f>H419</f>
        <v>0</v>
      </c>
      <c r="R420" s="243">
        <v>219</v>
      </c>
      <c r="S420" s="243">
        <v>194</v>
      </c>
      <c r="T420" s="244" t="s">
        <v>197</v>
      </c>
      <c r="U420" s="241">
        <f>M420+M421+M422</f>
        <v>8.1840000000000011</v>
      </c>
      <c r="V420" s="241">
        <f>N420+N421+N422</f>
        <v>0</v>
      </c>
      <c r="W420" s="241">
        <f>O420+O421+O422</f>
        <v>0</v>
      </c>
      <c r="X420" s="241">
        <f>P420+P421+P422</f>
        <v>0</v>
      </c>
    </row>
    <row r="421" spans="2:24" ht="30" customHeight="1" outlineLevel="1" x14ac:dyDescent="0.25">
      <c r="B421" s="2">
        <v>384</v>
      </c>
      <c r="C421" s="2">
        <v>320</v>
      </c>
      <c r="D421" s="354" t="s">
        <v>841</v>
      </c>
      <c r="E421" s="226">
        <v>3.2360000000000002</v>
      </c>
      <c r="F421" s="225"/>
      <c r="G421" s="225"/>
      <c r="H421" s="225"/>
      <c r="J421" s="2">
        <v>384</v>
      </c>
      <c r="K421" s="2">
        <v>320</v>
      </c>
      <c r="L421" s="236" t="str">
        <f>D421</f>
        <v>Голованівський районний суд Кіровоградської області</v>
      </c>
      <c r="M421" s="227">
        <f>E421</f>
        <v>3.2360000000000002</v>
      </c>
      <c r="N421" s="225">
        <f>F421</f>
        <v>0</v>
      </c>
      <c r="O421" s="225">
        <f>G421</f>
        <v>0</v>
      </c>
      <c r="P421" s="225">
        <f>H421</f>
        <v>0</v>
      </c>
      <c r="R421" s="2"/>
      <c r="S421" s="2"/>
      <c r="T421" s="304"/>
      <c r="U421" s="158"/>
      <c r="V421" s="158"/>
      <c r="W421" s="158"/>
      <c r="X421" s="158"/>
    </row>
    <row r="422" spans="2:24" ht="30.75" customHeight="1" outlineLevel="1" thickBot="1" x14ac:dyDescent="0.3">
      <c r="B422" s="2">
        <v>385</v>
      </c>
      <c r="C422" s="2">
        <v>321</v>
      </c>
      <c r="D422" s="354" t="s">
        <v>842</v>
      </c>
      <c r="E422" s="226">
        <v>1.88</v>
      </c>
      <c r="F422" s="225"/>
      <c r="G422" s="225"/>
      <c r="H422" s="225"/>
      <c r="J422" s="228">
        <v>385</v>
      </c>
      <c r="K422" s="228">
        <v>321</v>
      </c>
      <c r="L422" s="270" t="str">
        <f>D431</f>
        <v>Новоархангельський районний суд Кіровоградської області</v>
      </c>
      <c r="M422" s="248">
        <f>E431</f>
        <v>2.9319999999999999</v>
      </c>
      <c r="N422" s="271">
        <f>F431</f>
        <v>0</v>
      </c>
      <c r="O422" s="271">
        <f>G431</f>
        <v>0</v>
      </c>
      <c r="P422" s="271">
        <f>H431</f>
        <v>0</v>
      </c>
      <c r="R422" s="228"/>
      <c r="S422" s="228"/>
      <c r="T422" s="347"/>
      <c r="U422" s="251"/>
      <c r="V422" s="251"/>
      <c r="W422" s="251"/>
      <c r="X422" s="251"/>
    </row>
    <row r="423" spans="2:24" ht="30" customHeight="1" outlineLevel="1" thickTop="1" x14ac:dyDescent="0.25">
      <c r="B423" s="2">
        <v>386</v>
      </c>
      <c r="C423" s="2">
        <v>322</v>
      </c>
      <c r="D423" s="354" t="s">
        <v>843</v>
      </c>
      <c r="E423" s="226">
        <v>1.996</v>
      </c>
      <c r="F423" s="225"/>
      <c r="G423" s="225"/>
      <c r="H423" s="225"/>
      <c r="J423" s="243">
        <v>386</v>
      </c>
      <c r="K423" s="243">
        <v>322</v>
      </c>
      <c r="L423" s="244" t="str">
        <f>D423</f>
        <v>Долинський районний суд Кіровоградської області</v>
      </c>
      <c r="M423" s="241">
        <f>E423</f>
        <v>1.996</v>
      </c>
      <c r="N423" s="242">
        <f>F423</f>
        <v>0</v>
      </c>
      <c r="O423" s="242">
        <f>G423</f>
        <v>0</v>
      </c>
      <c r="P423" s="242">
        <f>H423</f>
        <v>0</v>
      </c>
      <c r="R423" s="243">
        <v>220</v>
      </c>
      <c r="S423" s="243">
        <v>195</v>
      </c>
      <c r="T423" s="244" t="s">
        <v>175</v>
      </c>
      <c r="U423" s="241">
        <f>M423+M424+M425</f>
        <v>4.58</v>
      </c>
      <c r="V423" s="241">
        <f>N423+N424+N425</f>
        <v>0</v>
      </c>
      <c r="W423" s="241">
        <f>O423+O424+O425</f>
        <v>0</v>
      </c>
      <c r="X423" s="241">
        <f>P423+P424+P425</f>
        <v>0</v>
      </c>
    </row>
    <row r="424" spans="2:24" ht="30" customHeight="1" outlineLevel="1" x14ac:dyDescent="0.25">
      <c r="B424" s="2">
        <v>387</v>
      </c>
      <c r="C424" s="2">
        <v>323</v>
      </c>
      <c r="D424" s="354" t="s">
        <v>844</v>
      </c>
      <c r="E424" s="226">
        <v>7.5720000000000001</v>
      </c>
      <c r="F424" s="225"/>
      <c r="G424" s="225"/>
      <c r="H424" s="225"/>
      <c r="J424" s="2">
        <v>387</v>
      </c>
      <c r="K424" s="2">
        <v>323</v>
      </c>
      <c r="L424" s="236" t="str">
        <f>D430</f>
        <v>Новгородківський районний суд Кіровоградської області</v>
      </c>
      <c r="M424" s="227">
        <f>E430</f>
        <v>1</v>
      </c>
      <c r="N424" s="225">
        <f>F430</f>
        <v>0</v>
      </c>
      <c r="O424" s="225">
        <f>G430</f>
        <v>0</v>
      </c>
      <c r="P424" s="225">
        <f>H430</f>
        <v>0</v>
      </c>
      <c r="R424" s="2"/>
      <c r="S424" s="2"/>
      <c r="T424" s="304"/>
      <c r="U424" s="158"/>
      <c r="V424" s="158"/>
      <c r="W424" s="158"/>
      <c r="X424" s="158"/>
    </row>
    <row r="425" spans="2:24" ht="30.75" customHeight="1" outlineLevel="1" thickBot="1" x14ac:dyDescent="0.3">
      <c r="B425" s="2">
        <v>388</v>
      </c>
      <c r="C425" s="2">
        <v>324</v>
      </c>
      <c r="D425" s="354" t="s">
        <v>845</v>
      </c>
      <c r="E425" s="226">
        <v>4.8920000000000003</v>
      </c>
      <c r="F425" s="225"/>
      <c r="G425" s="225"/>
      <c r="H425" s="225"/>
      <c r="J425" s="228">
        <v>388</v>
      </c>
      <c r="K425" s="228">
        <v>324</v>
      </c>
      <c r="L425" s="270" t="str">
        <f>D440</f>
        <v>Устинівський районний суд Кіровоградської області</v>
      </c>
      <c r="M425" s="248">
        <f>E440</f>
        <v>1.5840000000000001</v>
      </c>
      <c r="N425" s="271">
        <f>F440</f>
        <v>0</v>
      </c>
      <c r="O425" s="271">
        <f>G440</f>
        <v>0</v>
      </c>
      <c r="P425" s="271">
        <f>H440</f>
        <v>0</v>
      </c>
      <c r="R425" s="228"/>
      <c r="S425" s="228"/>
      <c r="T425" s="347"/>
      <c r="U425" s="251"/>
      <c r="V425" s="251"/>
      <c r="W425" s="251"/>
      <c r="X425" s="251"/>
    </row>
    <row r="426" spans="2:24" ht="30" customHeight="1" outlineLevel="1" thickTop="1" x14ac:dyDescent="0.25">
      <c r="B426" s="2">
        <v>389</v>
      </c>
      <c r="C426" s="2">
        <v>325</v>
      </c>
      <c r="D426" s="354" t="s">
        <v>846</v>
      </c>
      <c r="E426" s="226">
        <v>15.263999999999999</v>
      </c>
      <c r="F426" s="225"/>
      <c r="G426" s="225"/>
      <c r="H426" s="225"/>
      <c r="J426" s="243">
        <v>389</v>
      </c>
      <c r="K426" s="243">
        <v>325</v>
      </c>
      <c r="L426" s="244" t="str">
        <f>D424</f>
        <v>Знам’янський міськрайонний суд Кіровоградської області</v>
      </c>
      <c r="M426" s="241">
        <f>E424</f>
        <v>7.5720000000000001</v>
      </c>
      <c r="N426" s="242">
        <f>F424</f>
        <v>0</v>
      </c>
      <c r="O426" s="242">
        <f>G424</f>
        <v>0</v>
      </c>
      <c r="P426" s="242">
        <f>H424</f>
        <v>0</v>
      </c>
      <c r="R426" s="243">
        <v>221</v>
      </c>
      <c r="S426" s="243">
        <v>196</v>
      </c>
      <c r="T426" s="244" t="s">
        <v>619</v>
      </c>
      <c r="U426" s="241">
        <f>M426+M427</f>
        <v>9.1639999999999997</v>
      </c>
      <c r="V426" s="241">
        <f>N426+N427</f>
        <v>0</v>
      </c>
      <c r="W426" s="241">
        <f>O426+O427</f>
        <v>0</v>
      </c>
      <c r="X426" s="241">
        <f>P426+P427</f>
        <v>0</v>
      </c>
    </row>
    <row r="427" spans="2:24" ht="30.75" customHeight="1" outlineLevel="1" thickBot="1" x14ac:dyDescent="0.3">
      <c r="B427" s="2">
        <v>390</v>
      </c>
      <c r="C427" s="2">
        <v>326</v>
      </c>
      <c r="D427" s="354" t="s">
        <v>847</v>
      </c>
      <c r="E427" s="226">
        <v>3.004</v>
      </c>
      <c r="F427" s="225"/>
      <c r="G427" s="225"/>
      <c r="H427" s="225"/>
      <c r="J427" s="228">
        <v>390</v>
      </c>
      <c r="K427" s="228">
        <v>326</v>
      </c>
      <c r="L427" s="270" t="str">
        <f>D434</f>
        <v>Олександрівський районний суд Кіровоградської області</v>
      </c>
      <c r="M427" s="248">
        <f>E434</f>
        <v>1.5920000000000001</v>
      </c>
      <c r="N427" s="271">
        <f>F434</f>
        <v>0</v>
      </c>
      <c r="O427" s="271">
        <f>G434</f>
        <v>0</v>
      </c>
      <c r="P427" s="271">
        <f>H434</f>
        <v>0</v>
      </c>
      <c r="R427" s="228"/>
      <c r="S427" s="228"/>
      <c r="T427" s="253"/>
      <c r="U427" s="251"/>
      <c r="V427" s="251"/>
      <c r="W427" s="251"/>
      <c r="X427" s="251"/>
    </row>
    <row r="428" spans="2:24" ht="30" customHeight="1" outlineLevel="1" thickTop="1" x14ac:dyDescent="0.25">
      <c r="B428" s="2">
        <v>391</v>
      </c>
      <c r="C428" s="2">
        <v>327</v>
      </c>
      <c r="D428" s="354" t="s">
        <v>848</v>
      </c>
      <c r="E428" s="226">
        <v>9.4440000000000008</v>
      </c>
      <c r="F428" s="225"/>
      <c r="G428" s="225"/>
      <c r="H428" s="225"/>
      <c r="J428" s="243">
        <v>391</v>
      </c>
      <c r="K428" s="243">
        <v>327</v>
      </c>
      <c r="L428" s="244" t="str">
        <f>D418</f>
        <v>Бобринецький районний суд Кіровоградської області</v>
      </c>
      <c r="M428" s="241">
        <f>E418</f>
        <v>2.98</v>
      </c>
      <c r="N428" s="242">
        <f>F418</f>
        <v>0</v>
      </c>
      <c r="O428" s="242">
        <f>G418</f>
        <v>0</v>
      </c>
      <c r="P428" s="242">
        <f>H418</f>
        <v>0</v>
      </c>
      <c r="R428" s="243">
        <v>222</v>
      </c>
      <c r="S428" s="243">
        <v>197</v>
      </c>
      <c r="T428" s="244" t="s">
        <v>198</v>
      </c>
      <c r="U428" s="241">
        <f>M428+M429+M430</f>
        <v>10.875999999999999</v>
      </c>
      <c r="V428" s="241">
        <f>N428+N429+N430</f>
        <v>0</v>
      </c>
      <c r="W428" s="241">
        <f>O428+O429+O430</f>
        <v>0</v>
      </c>
      <c r="X428" s="241">
        <f>P428+P429+P430</f>
        <v>0</v>
      </c>
    </row>
    <row r="429" spans="2:24" ht="30" customHeight="1" outlineLevel="1" x14ac:dyDescent="0.25">
      <c r="B429" s="2">
        <v>392</v>
      </c>
      <c r="C429" s="2">
        <v>328</v>
      </c>
      <c r="D429" s="354" t="s">
        <v>849</v>
      </c>
      <c r="E429" s="226">
        <v>2.9119999999999999</v>
      </c>
      <c r="F429" s="225"/>
      <c r="G429" s="225"/>
      <c r="H429" s="225"/>
      <c r="J429" s="2">
        <v>392</v>
      </c>
      <c r="K429" s="2">
        <v>328</v>
      </c>
      <c r="L429" s="236" t="str">
        <f>D425</f>
        <v>Кіровоградський районний суд Кіровоградської області</v>
      </c>
      <c r="M429" s="227">
        <f>E425</f>
        <v>4.8920000000000003</v>
      </c>
      <c r="N429" s="225">
        <f>F425</f>
        <v>0</v>
      </c>
      <c r="O429" s="225">
        <f>G425</f>
        <v>0</v>
      </c>
      <c r="P429" s="225">
        <f>H425</f>
        <v>0</v>
      </c>
      <c r="R429" s="2"/>
      <c r="S429" s="243"/>
      <c r="T429" s="304"/>
      <c r="U429" s="158"/>
      <c r="V429" s="158"/>
      <c r="W429" s="158"/>
      <c r="X429" s="158"/>
    </row>
    <row r="430" spans="2:24" ht="30.75" customHeight="1" outlineLevel="1" thickBot="1" x14ac:dyDescent="0.3">
      <c r="B430" s="2">
        <v>393</v>
      </c>
      <c r="C430" s="2">
        <v>329</v>
      </c>
      <c r="D430" s="354" t="s">
        <v>850</v>
      </c>
      <c r="E430" s="226">
        <v>1</v>
      </c>
      <c r="F430" s="225"/>
      <c r="G430" s="225"/>
      <c r="H430" s="225"/>
      <c r="J430" s="228">
        <v>393</v>
      </c>
      <c r="K430" s="228">
        <v>329</v>
      </c>
      <c r="L430" s="270" t="str">
        <f>D427</f>
        <v>Компаніївський районний суд Кіровоградської області</v>
      </c>
      <c r="M430" s="248">
        <f>E427</f>
        <v>3.004</v>
      </c>
      <c r="N430" s="271">
        <f>F427</f>
        <v>0</v>
      </c>
      <c r="O430" s="271">
        <f>G427</f>
        <v>0</v>
      </c>
      <c r="P430" s="271">
        <f>H427</f>
        <v>0</v>
      </c>
      <c r="R430" s="228"/>
      <c r="S430" s="228"/>
      <c r="T430" s="347"/>
      <c r="U430" s="251"/>
      <c r="V430" s="251"/>
      <c r="W430" s="251"/>
      <c r="X430" s="251"/>
    </row>
    <row r="431" spans="2:24" ht="30" customHeight="1" outlineLevel="1" thickTop="1" x14ac:dyDescent="0.25">
      <c r="B431" s="2">
        <v>394</v>
      </c>
      <c r="C431" s="2">
        <v>330</v>
      </c>
      <c r="D431" s="354" t="s">
        <v>851</v>
      </c>
      <c r="E431" s="226">
        <v>2.9319999999999999</v>
      </c>
      <c r="F431" s="225"/>
      <c r="G431" s="225"/>
      <c r="H431" s="225"/>
      <c r="J431" s="243">
        <v>394</v>
      </c>
      <c r="K431" s="243">
        <v>330</v>
      </c>
      <c r="L431" s="244" t="str">
        <f>D429</f>
        <v>Маловисківський районний суд Кіровоградської області</v>
      </c>
      <c r="M431" s="241">
        <f>E429</f>
        <v>2.9119999999999999</v>
      </c>
      <c r="N431" s="242">
        <f>F429</f>
        <v>0</v>
      </c>
      <c r="O431" s="242">
        <f>G429</f>
        <v>0</v>
      </c>
      <c r="P431" s="242">
        <f>H429</f>
        <v>0</v>
      </c>
      <c r="R431" s="243">
        <v>223</v>
      </c>
      <c r="S431" s="243">
        <v>198</v>
      </c>
      <c r="T431" s="326" t="s">
        <v>199</v>
      </c>
      <c r="U431" s="241">
        <f>M431+M432</f>
        <v>5.8439999999999994</v>
      </c>
      <c r="V431" s="241">
        <f>N431+N432</f>
        <v>0</v>
      </c>
      <c r="W431" s="241">
        <f>O431+O432</f>
        <v>0</v>
      </c>
      <c r="X431" s="241">
        <f>P431+P432</f>
        <v>0</v>
      </c>
    </row>
    <row r="432" spans="2:24" ht="30.75" customHeight="1" outlineLevel="1" thickBot="1" x14ac:dyDescent="0.3">
      <c r="B432" s="2">
        <v>395</v>
      </c>
      <c r="C432" s="2">
        <v>331</v>
      </c>
      <c r="D432" s="354" t="s">
        <v>852</v>
      </c>
      <c r="E432" s="226">
        <v>2.9319999999999999</v>
      </c>
      <c r="F432" s="225"/>
      <c r="G432" s="225"/>
      <c r="H432" s="225"/>
      <c r="J432" s="228">
        <v>395</v>
      </c>
      <c r="K432" s="228">
        <v>331</v>
      </c>
      <c r="L432" s="270" t="str">
        <f>D432</f>
        <v>Новомиргородський районний суд Кіровоградської області</v>
      </c>
      <c r="M432" s="248">
        <f>E432</f>
        <v>2.9319999999999999</v>
      </c>
      <c r="N432" s="271">
        <f>F432</f>
        <v>0</v>
      </c>
      <c r="O432" s="271">
        <f>G432</f>
        <v>0</v>
      </c>
      <c r="P432" s="271">
        <f>H432</f>
        <v>0</v>
      </c>
      <c r="R432" s="228"/>
      <c r="S432" s="228"/>
      <c r="T432" s="253"/>
      <c r="U432" s="251"/>
      <c r="V432" s="251"/>
      <c r="W432" s="251"/>
      <c r="X432" s="251"/>
    </row>
    <row r="433" spans="2:24" ht="30" customHeight="1" outlineLevel="1" thickTop="1" x14ac:dyDescent="0.25">
      <c r="B433" s="2">
        <v>396</v>
      </c>
      <c r="C433" s="2">
        <v>332</v>
      </c>
      <c r="D433" s="354" t="s">
        <v>853</v>
      </c>
      <c r="E433" s="226">
        <v>3.96</v>
      </c>
      <c r="F433" s="225"/>
      <c r="G433" s="225"/>
      <c r="H433" s="225"/>
      <c r="J433" s="243">
        <v>396</v>
      </c>
      <c r="K433" s="243">
        <v>332</v>
      </c>
      <c r="L433" s="244" t="str">
        <f>D422</f>
        <v>Добровеличківський районний суд Кіровоградської області</v>
      </c>
      <c r="M433" s="241">
        <f>E422</f>
        <v>1.88</v>
      </c>
      <c r="N433" s="242">
        <f>F422</f>
        <v>0</v>
      </c>
      <c r="O433" s="242">
        <f>G422</f>
        <v>0</v>
      </c>
      <c r="P433" s="242">
        <f>H422</f>
        <v>0</v>
      </c>
      <c r="R433" s="243">
        <v>224</v>
      </c>
      <c r="S433" s="243">
        <v>199</v>
      </c>
      <c r="T433" s="326" t="s">
        <v>200</v>
      </c>
      <c r="U433" s="241">
        <f>M433+M434</f>
        <v>5.84</v>
      </c>
      <c r="V433" s="241">
        <f>N433+N434</f>
        <v>0</v>
      </c>
      <c r="W433" s="241">
        <f>O433+O434</f>
        <v>0</v>
      </c>
      <c r="X433" s="241">
        <f>P433+P434</f>
        <v>0</v>
      </c>
    </row>
    <row r="434" spans="2:24" ht="30.75" customHeight="1" outlineLevel="1" thickBot="1" x14ac:dyDescent="0.3">
      <c r="B434" s="2">
        <v>397</v>
      </c>
      <c r="C434" s="2">
        <v>333</v>
      </c>
      <c r="D434" s="354" t="s">
        <v>854</v>
      </c>
      <c r="E434" s="226">
        <v>1.5920000000000001</v>
      </c>
      <c r="F434" s="225"/>
      <c r="G434" s="225"/>
      <c r="H434" s="225"/>
      <c r="J434" s="228">
        <v>397</v>
      </c>
      <c r="K434" s="228">
        <v>333</v>
      </c>
      <c r="L434" s="270" t="str">
        <f>D433</f>
        <v>Новоукраїнський районний суд Кіровоградської області</v>
      </c>
      <c r="M434" s="248">
        <f>E433</f>
        <v>3.96</v>
      </c>
      <c r="N434" s="271">
        <f>F433</f>
        <v>0</v>
      </c>
      <c r="O434" s="271">
        <f>G433</f>
        <v>0</v>
      </c>
      <c r="P434" s="271">
        <f>H433</f>
        <v>0</v>
      </c>
      <c r="R434" s="228"/>
      <c r="S434" s="228"/>
      <c r="T434" s="253"/>
      <c r="U434" s="251"/>
      <c r="V434" s="251"/>
      <c r="W434" s="251"/>
      <c r="X434" s="251"/>
    </row>
    <row r="435" spans="2:24" ht="30.75" customHeight="1" outlineLevel="1" thickTop="1" x14ac:dyDescent="0.25">
      <c r="B435" s="2">
        <v>398</v>
      </c>
      <c r="C435" s="2">
        <v>334</v>
      </c>
      <c r="D435" s="354" t="s">
        <v>855</v>
      </c>
      <c r="E435" s="226">
        <v>8.2360000000000007</v>
      </c>
      <c r="F435" s="225"/>
      <c r="G435" s="225"/>
      <c r="H435" s="225"/>
      <c r="J435" s="243">
        <v>398</v>
      </c>
      <c r="K435" s="243">
        <v>334</v>
      </c>
      <c r="L435" s="297" t="str">
        <f>D435</f>
        <v>Олександрійський міськрайонний суд Кіровоградської області</v>
      </c>
      <c r="M435" s="241">
        <f>E435</f>
        <v>8.2360000000000007</v>
      </c>
      <c r="N435" s="242">
        <f>F435</f>
        <v>0</v>
      </c>
      <c r="O435" s="242">
        <f>G435</f>
        <v>0</v>
      </c>
      <c r="P435" s="242">
        <f>H435</f>
        <v>0</v>
      </c>
      <c r="R435" s="243">
        <v>225</v>
      </c>
      <c r="S435" s="243">
        <v>200</v>
      </c>
      <c r="T435" s="297" t="s">
        <v>201</v>
      </c>
      <c r="U435" s="246">
        <f>M435+M436</f>
        <v>10.684000000000001</v>
      </c>
      <c r="V435" s="246">
        <f>N435+N436</f>
        <v>0</v>
      </c>
      <c r="W435" s="246">
        <f>O435+O436</f>
        <v>0</v>
      </c>
      <c r="X435" s="246">
        <f>P435+P436</f>
        <v>0</v>
      </c>
    </row>
    <row r="436" spans="2:24" ht="30.75" customHeight="1" outlineLevel="1" thickBot="1" x14ac:dyDescent="0.3">
      <c r="B436" s="2">
        <v>399</v>
      </c>
      <c r="C436" s="2">
        <v>335</v>
      </c>
      <c r="D436" s="354" t="s">
        <v>856</v>
      </c>
      <c r="E436" s="226">
        <v>1.0920000000000001</v>
      </c>
      <c r="F436" s="225"/>
      <c r="G436" s="225"/>
      <c r="H436" s="225"/>
      <c r="J436" s="228">
        <v>399</v>
      </c>
      <c r="K436" s="228">
        <v>335</v>
      </c>
      <c r="L436" s="270" t="str">
        <f>D437</f>
        <v>Петрівський районний суд Кіровоградської області</v>
      </c>
      <c r="M436" s="248">
        <f>E437</f>
        <v>2.448</v>
      </c>
      <c r="N436" s="271">
        <f>F437</f>
        <v>0</v>
      </c>
      <c r="O436" s="271">
        <f>G437</f>
        <v>0</v>
      </c>
      <c r="P436" s="271">
        <f>H437</f>
        <v>0</v>
      </c>
      <c r="R436" s="228"/>
      <c r="S436" s="228"/>
      <c r="T436" s="253"/>
      <c r="U436" s="251"/>
      <c r="V436" s="251"/>
      <c r="W436" s="251"/>
      <c r="X436" s="251"/>
    </row>
    <row r="437" spans="2:24" ht="30" customHeight="1" outlineLevel="1" thickTop="1" x14ac:dyDescent="0.25">
      <c r="B437" s="2">
        <v>400</v>
      </c>
      <c r="C437" s="2">
        <v>336</v>
      </c>
      <c r="D437" s="354" t="s">
        <v>857</v>
      </c>
      <c r="E437" s="226">
        <v>2.448</v>
      </c>
      <c r="F437" s="225"/>
      <c r="G437" s="225"/>
      <c r="H437" s="225"/>
      <c r="J437" s="243">
        <v>400</v>
      </c>
      <c r="K437" s="243">
        <v>336</v>
      </c>
      <c r="L437" s="244" t="str">
        <f>D436</f>
        <v>Онуфріївський районний суд Кіровоградської області</v>
      </c>
      <c r="M437" s="241">
        <f>E436</f>
        <v>1.0920000000000001</v>
      </c>
      <c r="N437" s="242">
        <f>F436</f>
        <v>0</v>
      </c>
      <c r="O437" s="242">
        <f>G436</f>
        <v>0</v>
      </c>
      <c r="P437" s="242">
        <f>H436</f>
        <v>0</v>
      </c>
      <c r="R437" s="243">
        <v>226</v>
      </c>
      <c r="S437" s="243">
        <v>201</v>
      </c>
      <c r="T437" s="244" t="s">
        <v>202</v>
      </c>
      <c r="U437" s="241">
        <f>M437+M438</f>
        <v>7.7799999999999994</v>
      </c>
      <c r="V437" s="241">
        <f>N437+N438</f>
        <v>0</v>
      </c>
      <c r="W437" s="241">
        <f>O437+O438</f>
        <v>0</v>
      </c>
      <c r="X437" s="241">
        <f>P437+P438</f>
        <v>0</v>
      </c>
    </row>
    <row r="438" spans="2:24" ht="30.75" customHeight="1" outlineLevel="1" thickBot="1" x14ac:dyDescent="0.3">
      <c r="B438" s="2">
        <v>401</v>
      </c>
      <c r="C438" s="2">
        <v>337</v>
      </c>
      <c r="D438" s="354" t="s">
        <v>858</v>
      </c>
      <c r="E438" s="226">
        <v>6.6879999999999997</v>
      </c>
      <c r="F438" s="225"/>
      <c r="G438" s="225"/>
      <c r="H438" s="225"/>
      <c r="J438" s="228">
        <v>401</v>
      </c>
      <c r="K438" s="228">
        <v>337</v>
      </c>
      <c r="L438" s="270" t="str">
        <f>D438</f>
        <v>Світловодський міськрайонний суд Кіровоградської області</v>
      </c>
      <c r="M438" s="248">
        <f>E438</f>
        <v>6.6879999999999997</v>
      </c>
      <c r="N438" s="271">
        <f>F438</f>
        <v>0</v>
      </c>
      <c r="O438" s="271">
        <f>G438</f>
        <v>0</v>
      </c>
      <c r="P438" s="271">
        <f>H438</f>
        <v>0</v>
      </c>
      <c r="R438" s="228"/>
      <c r="S438" s="228"/>
      <c r="T438" s="253"/>
      <c r="U438" s="251"/>
      <c r="V438" s="251"/>
      <c r="W438" s="251"/>
      <c r="X438" s="251"/>
    </row>
    <row r="439" spans="2:24" ht="15.75" customHeight="1" outlineLevel="1" thickTop="1" x14ac:dyDescent="0.25">
      <c r="B439" s="2">
        <v>402</v>
      </c>
      <c r="C439" s="2">
        <v>338</v>
      </c>
      <c r="D439" s="354" t="s">
        <v>859</v>
      </c>
      <c r="E439" s="226">
        <v>2.972</v>
      </c>
      <c r="F439" s="225"/>
      <c r="G439" s="225"/>
      <c r="H439" s="225"/>
      <c r="J439" s="243">
        <v>402</v>
      </c>
      <c r="K439" s="243">
        <v>338</v>
      </c>
      <c r="L439" s="244" t="str">
        <f>D426</f>
        <v>Кіровський районний суд м.Кіровограда</v>
      </c>
      <c r="M439" s="241">
        <f>E426</f>
        <v>15.263999999999999</v>
      </c>
      <c r="N439" s="242">
        <f>F426</f>
        <v>0</v>
      </c>
      <c r="O439" s="242">
        <f>G426</f>
        <v>0</v>
      </c>
      <c r="P439" s="242">
        <f>H426</f>
        <v>0</v>
      </c>
      <c r="R439" s="239">
        <v>227</v>
      </c>
      <c r="S439" s="239">
        <v>202</v>
      </c>
      <c r="T439" s="297" t="s">
        <v>626</v>
      </c>
      <c r="U439" s="246">
        <f>M439+M440</f>
        <v>24.707999999999998</v>
      </c>
      <c r="V439" s="246">
        <f>N439+N440</f>
        <v>0</v>
      </c>
      <c r="W439" s="246">
        <f>O439+O440</f>
        <v>0</v>
      </c>
      <c r="X439" s="246">
        <f>P439+P440</f>
        <v>0</v>
      </c>
    </row>
    <row r="440" spans="2:24" ht="15.75" customHeight="1" outlineLevel="1" thickBot="1" x14ac:dyDescent="0.3">
      <c r="B440" s="337">
        <v>403</v>
      </c>
      <c r="C440" s="337">
        <v>339</v>
      </c>
      <c r="D440" s="355" t="s">
        <v>860</v>
      </c>
      <c r="E440" s="288">
        <v>1.5840000000000001</v>
      </c>
      <c r="F440" s="287"/>
      <c r="G440" s="287"/>
      <c r="H440" s="287"/>
      <c r="J440" s="337">
        <v>403</v>
      </c>
      <c r="K440" s="337">
        <v>339</v>
      </c>
      <c r="L440" s="351" t="str">
        <f>D428</f>
        <v>Ленінський районний суд м.Кіровограда</v>
      </c>
      <c r="M440" s="350">
        <f>E428</f>
        <v>9.4440000000000008</v>
      </c>
      <c r="N440" s="287">
        <f>F428</f>
        <v>0</v>
      </c>
      <c r="O440" s="287">
        <f>G428</f>
        <v>0</v>
      </c>
      <c r="P440" s="287">
        <f>H428</f>
        <v>0</v>
      </c>
      <c r="R440" s="337"/>
      <c r="S440" s="337"/>
      <c r="T440" s="352"/>
      <c r="U440" s="353"/>
      <c r="V440" s="353"/>
      <c r="W440" s="353"/>
      <c r="X440" s="353"/>
    </row>
    <row r="441" spans="2:24" ht="15" customHeight="1" outlineLevel="1" thickTop="1" x14ac:dyDescent="0.25">
      <c r="B441" s="213">
        <v>404</v>
      </c>
      <c r="C441" s="213"/>
      <c r="D441" s="365" t="s">
        <v>861</v>
      </c>
      <c r="E441" s="216"/>
      <c r="F441" s="215"/>
      <c r="G441" s="215"/>
      <c r="H441" s="215"/>
      <c r="J441" s="213">
        <v>404</v>
      </c>
      <c r="K441" s="213"/>
      <c r="L441" s="313" t="str">
        <f>D441</f>
        <v>Алчевський міський суд Луганської області</v>
      </c>
      <c r="M441" s="215">
        <f>E441</f>
        <v>0</v>
      </c>
      <c r="N441" s="215">
        <f>F441</f>
        <v>0</v>
      </c>
      <c r="O441" s="215">
        <f>G441</f>
        <v>0</v>
      </c>
      <c r="P441" s="215">
        <f>H441</f>
        <v>0</v>
      </c>
      <c r="R441" s="213">
        <v>228</v>
      </c>
      <c r="S441" s="213"/>
      <c r="T441" s="313" t="s">
        <v>203</v>
      </c>
      <c r="U441" s="215"/>
      <c r="V441" s="215"/>
      <c r="W441" s="215"/>
      <c r="X441" s="215"/>
    </row>
    <row r="442" spans="2:24" ht="30.75" customHeight="1" outlineLevel="1" thickBot="1" x14ac:dyDescent="0.3">
      <c r="B442" s="314">
        <v>405</v>
      </c>
      <c r="C442" s="314"/>
      <c r="D442" s="366" t="s">
        <v>862</v>
      </c>
      <c r="E442" s="346"/>
      <c r="F442" s="217"/>
      <c r="G442" s="217"/>
      <c r="H442" s="217"/>
      <c r="J442" s="275">
        <v>405</v>
      </c>
      <c r="K442" s="275"/>
      <c r="L442" s="331" t="str">
        <f>D446</f>
        <v>Брянківський міський суд Луганської області</v>
      </c>
      <c r="M442" s="221">
        <f>E446</f>
        <v>0</v>
      </c>
      <c r="N442" s="221">
        <f>F446</f>
        <v>0</v>
      </c>
      <c r="O442" s="221">
        <f>G446</f>
        <v>0</v>
      </c>
      <c r="P442" s="221">
        <f>H446</f>
        <v>0</v>
      </c>
      <c r="R442" s="381"/>
      <c r="S442" s="381"/>
      <c r="T442" s="382"/>
      <c r="U442" s="382"/>
      <c r="V442" s="382"/>
      <c r="W442" s="382"/>
      <c r="X442" s="382"/>
    </row>
    <row r="443" spans="2:24" ht="15" customHeight="1" outlineLevel="1" thickTop="1" x14ac:dyDescent="0.25">
      <c r="B443" s="314">
        <v>406</v>
      </c>
      <c r="C443" s="314"/>
      <c r="D443" s="366" t="s">
        <v>863</v>
      </c>
      <c r="E443" s="346"/>
      <c r="F443" s="217"/>
      <c r="G443" s="217"/>
      <c r="H443" s="217"/>
      <c r="J443" s="243">
        <v>406</v>
      </c>
      <c r="K443" s="243">
        <v>340</v>
      </c>
      <c r="L443" s="244" t="str">
        <f>D444</f>
        <v>Біловодський районний суд Луганської області</v>
      </c>
      <c r="M443" s="361">
        <f>E444</f>
        <v>4.008</v>
      </c>
      <c r="N443" s="383">
        <f>F444</f>
        <v>0</v>
      </c>
      <c r="O443" s="383">
        <f>G444</f>
        <v>0</v>
      </c>
      <c r="P443" s="383">
        <f>H444</f>
        <v>0</v>
      </c>
      <c r="R443" s="243">
        <v>229</v>
      </c>
      <c r="S443" s="243">
        <v>203</v>
      </c>
      <c r="T443" s="244" t="s">
        <v>204</v>
      </c>
      <c r="U443" s="241">
        <f>M443+M444+M445</f>
        <v>6.4559999999999995</v>
      </c>
      <c r="V443" s="241">
        <f>N443+N444+N445</f>
        <v>0</v>
      </c>
      <c r="W443" s="241">
        <f>O443+O444+O445</f>
        <v>0</v>
      </c>
      <c r="X443" s="241">
        <f>P443+P444+P445</f>
        <v>0</v>
      </c>
    </row>
    <row r="444" spans="2:24" ht="15" customHeight="1" outlineLevel="1" x14ac:dyDescent="0.25">
      <c r="B444" s="2">
        <v>407</v>
      </c>
      <c r="C444" s="2">
        <v>340</v>
      </c>
      <c r="D444" s="354" t="s">
        <v>864</v>
      </c>
      <c r="E444" s="226">
        <v>4.008</v>
      </c>
      <c r="F444" s="225"/>
      <c r="G444" s="225"/>
      <c r="H444" s="225"/>
      <c r="J444" s="2">
        <v>407</v>
      </c>
      <c r="K444" s="2">
        <v>341</v>
      </c>
      <c r="L444" s="236" t="str">
        <f>D457</f>
        <v>Міловський районний суд Луганської області</v>
      </c>
      <c r="M444" s="370">
        <f>E457</f>
        <v>2.448</v>
      </c>
      <c r="N444" s="225">
        <f>F457</f>
        <v>0</v>
      </c>
      <c r="O444" s="225">
        <f>G457</f>
        <v>0</v>
      </c>
      <c r="P444" s="225">
        <f>H457</f>
        <v>0</v>
      </c>
      <c r="R444" s="2"/>
      <c r="S444" s="2"/>
      <c r="T444" s="304"/>
      <c r="U444" s="158"/>
      <c r="V444" s="158"/>
      <c r="W444" s="158"/>
      <c r="X444" s="158"/>
    </row>
    <row r="445" spans="2:24" ht="30.75" customHeight="1" outlineLevel="1" thickBot="1" x14ac:dyDescent="0.3">
      <c r="B445" s="2">
        <v>408</v>
      </c>
      <c r="C445" s="2">
        <v>341</v>
      </c>
      <c r="D445" s="354" t="s">
        <v>865</v>
      </c>
      <c r="E445" s="226">
        <v>2</v>
      </c>
      <c r="F445" s="225"/>
      <c r="G445" s="225"/>
      <c r="H445" s="225"/>
      <c r="J445" s="275">
        <v>408</v>
      </c>
      <c r="K445" s="275"/>
      <c r="L445" s="331" t="str">
        <f>D469</f>
        <v>Станично-Луганський районний суд Луганської області</v>
      </c>
      <c r="M445" s="220">
        <f>E469</f>
        <v>0</v>
      </c>
      <c r="N445" s="220">
        <f>F469</f>
        <v>0</v>
      </c>
      <c r="O445" s="220">
        <f>G469</f>
        <v>0</v>
      </c>
      <c r="P445" s="220">
        <f>H469</f>
        <v>0</v>
      </c>
      <c r="R445" s="381"/>
      <c r="S445" s="381"/>
      <c r="T445" s="384"/>
      <c r="U445" s="382"/>
      <c r="V445" s="382"/>
      <c r="W445" s="382"/>
      <c r="X445" s="382"/>
    </row>
    <row r="446" spans="2:24" ht="15" customHeight="1" outlineLevel="1" thickTop="1" x14ac:dyDescent="0.25">
      <c r="B446" s="314">
        <v>409</v>
      </c>
      <c r="C446" s="314"/>
      <c r="D446" s="366" t="s">
        <v>866</v>
      </c>
      <c r="E446" s="346"/>
      <c r="F446" s="217"/>
      <c r="G446" s="217"/>
      <c r="H446" s="217"/>
      <c r="J446" s="213">
        <v>409</v>
      </c>
      <c r="K446" s="213"/>
      <c r="L446" s="313" t="str">
        <f>D463</f>
        <v>Ровеньківський міський суд Луганської області</v>
      </c>
      <c r="M446" s="215">
        <f>E463</f>
        <v>0</v>
      </c>
      <c r="N446" s="215">
        <f>F463</f>
        <v>0</v>
      </c>
      <c r="O446" s="215">
        <f>G463</f>
        <v>0</v>
      </c>
      <c r="P446" s="215">
        <f>H463</f>
        <v>0</v>
      </c>
      <c r="R446" s="213">
        <v>230</v>
      </c>
      <c r="S446" s="213"/>
      <c r="T446" s="313" t="s">
        <v>205</v>
      </c>
      <c r="U446" s="215"/>
      <c r="V446" s="215"/>
      <c r="W446" s="215"/>
      <c r="X446" s="215"/>
    </row>
    <row r="447" spans="2:24" ht="15.75" customHeight="1" outlineLevel="1" thickBot="1" x14ac:dyDescent="0.3">
      <c r="B447" s="314">
        <v>410</v>
      </c>
      <c r="C447" s="314"/>
      <c r="D447" s="366" t="s">
        <v>867</v>
      </c>
      <c r="E447" s="346"/>
      <c r="F447" s="217"/>
      <c r="G447" s="217"/>
      <c r="H447" s="217"/>
      <c r="J447" s="275">
        <v>410</v>
      </c>
      <c r="K447" s="275"/>
      <c r="L447" s="331" t="str">
        <f>D466</f>
        <v>Свердловський міський суд Луганської області</v>
      </c>
      <c r="M447" s="221">
        <f>E466</f>
        <v>0</v>
      </c>
      <c r="N447" s="221">
        <f>F466</f>
        <v>0</v>
      </c>
      <c r="O447" s="221">
        <f>G466</f>
        <v>0</v>
      </c>
      <c r="P447" s="221">
        <f>H466</f>
        <v>0</v>
      </c>
      <c r="R447" s="381"/>
      <c r="S447" s="381"/>
      <c r="T447" s="382"/>
      <c r="U447" s="382"/>
      <c r="V447" s="382"/>
      <c r="W447" s="382"/>
      <c r="X447" s="382"/>
    </row>
    <row r="448" spans="2:24" ht="15" customHeight="1" outlineLevel="1" thickTop="1" x14ac:dyDescent="0.25">
      <c r="B448" s="314">
        <v>411</v>
      </c>
      <c r="C448" s="314"/>
      <c r="D448" s="366" t="s">
        <v>868</v>
      </c>
      <c r="E448" s="346"/>
      <c r="F448" s="217"/>
      <c r="G448" s="217"/>
      <c r="H448" s="217"/>
      <c r="J448" s="213">
        <v>411</v>
      </c>
      <c r="K448" s="213"/>
      <c r="L448" s="313" t="str">
        <f>D449</f>
        <v>Кіровський міський суд Луганської області</v>
      </c>
      <c r="M448" s="215">
        <f>E449</f>
        <v>0</v>
      </c>
      <c r="N448" s="215">
        <f>F449</f>
        <v>0</v>
      </c>
      <c r="O448" s="215">
        <f>G449</f>
        <v>0</v>
      </c>
      <c r="P448" s="215">
        <f>H449</f>
        <v>0</v>
      </c>
      <c r="R448" s="385">
        <v>231</v>
      </c>
      <c r="S448" s="385"/>
      <c r="T448" s="386" t="s">
        <v>206</v>
      </c>
      <c r="U448" s="387"/>
      <c r="V448" s="387"/>
      <c r="W448" s="387"/>
      <c r="X448" s="387"/>
    </row>
    <row r="449" spans="2:24" ht="15" customHeight="1" outlineLevel="1" x14ac:dyDescent="0.25">
      <c r="B449" s="314">
        <v>412</v>
      </c>
      <c r="C449" s="314"/>
      <c r="D449" s="366" t="s">
        <v>869</v>
      </c>
      <c r="E449" s="346"/>
      <c r="F449" s="217"/>
      <c r="G449" s="217"/>
      <c r="H449" s="217"/>
      <c r="J449" s="314">
        <v>412</v>
      </c>
      <c r="K449" s="314"/>
      <c r="L449" s="329" t="str">
        <f>D460</f>
        <v>Первомайський міський суд Луганської області</v>
      </c>
      <c r="M449" s="217">
        <f>E460</f>
        <v>0</v>
      </c>
      <c r="N449" s="217">
        <f>F460</f>
        <v>0</v>
      </c>
      <c r="O449" s="217">
        <f>G460</f>
        <v>0</v>
      </c>
      <c r="P449" s="217">
        <f>H460</f>
        <v>0</v>
      </c>
      <c r="R449" s="388"/>
      <c r="S449" s="388"/>
      <c r="T449" s="389"/>
      <c r="U449" s="390"/>
      <c r="V449" s="390"/>
      <c r="W449" s="390"/>
      <c r="X449" s="390"/>
    </row>
    <row r="450" spans="2:24" ht="30.75" customHeight="1" outlineLevel="1" thickBot="1" x14ac:dyDescent="0.3">
      <c r="B450" s="314">
        <v>413</v>
      </c>
      <c r="C450" s="314"/>
      <c r="D450" s="366" t="s">
        <v>870</v>
      </c>
      <c r="E450" s="346"/>
      <c r="F450" s="217"/>
      <c r="G450" s="217"/>
      <c r="H450" s="217"/>
      <c r="J450" s="275">
        <v>413</v>
      </c>
      <c r="K450" s="275"/>
      <c r="L450" s="331" t="str">
        <f>D471</f>
        <v>Стахановський міський суд Луганської області</v>
      </c>
      <c r="M450" s="221">
        <f>E471</f>
        <v>0</v>
      </c>
      <c r="N450" s="221">
        <f>F471</f>
        <v>0</v>
      </c>
      <c r="O450" s="221">
        <f>G471</f>
        <v>0</v>
      </c>
      <c r="P450" s="221">
        <f>H471</f>
        <v>0</v>
      </c>
      <c r="R450" s="381"/>
      <c r="S450" s="381"/>
      <c r="T450" s="384"/>
      <c r="U450" s="382"/>
      <c r="V450" s="382"/>
      <c r="W450" s="382"/>
      <c r="X450" s="382"/>
    </row>
    <row r="451" spans="2:24" ht="15" customHeight="1" outlineLevel="1" thickTop="1" x14ac:dyDescent="0.25">
      <c r="B451" s="314">
        <v>414</v>
      </c>
      <c r="C451" s="314"/>
      <c r="D451" s="366" t="s">
        <v>871</v>
      </c>
      <c r="E451" s="346"/>
      <c r="F451" s="217"/>
      <c r="G451" s="217"/>
      <c r="H451" s="217"/>
      <c r="J451" s="243">
        <v>414</v>
      </c>
      <c r="K451" s="243">
        <v>342</v>
      </c>
      <c r="L451" s="244" t="str">
        <f>D454</f>
        <v>Лисичанський міський суд Луганської області</v>
      </c>
      <c r="M451" s="361">
        <f>E454</f>
        <v>5.92</v>
      </c>
      <c r="N451" s="383">
        <f>F454</f>
        <v>0</v>
      </c>
      <c r="O451" s="383">
        <f>G454</f>
        <v>0</v>
      </c>
      <c r="P451" s="383">
        <f>H454</f>
        <v>0</v>
      </c>
      <c r="R451" s="243">
        <v>232</v>
      </c>
      <c r="S451" s="243">
        <v>204</v>
      </c>
      <c r="T451" s="244" t="s">
        <v>207</v>
      </c>
      <c r="U451" s="241">
        <f>M451+M452</f>
        <v>7.024</v>
      </c>
      <c r="V451" s="241">
        <f>N451+N452</f>
        <v>0</v>
      </c>
      <c r="W451" s="241">
        <f>O451+O452</f>
        <v>0</v>
      </c>
      <c r="X451" s="241">
        <f>P451+P452</f>
        <v>0</v>
      </c>
    </row>
    <row r="452" spans="2:24" ht="30.75" customHeight="1" outlineLevel="1" thickBot="1" x14ac:dyDescent="0.3">
      <c r="B452" s="2">
        <v>415</v>
      </c>
      <c r="C452" s="2">
        <v>342</v>
      </c>
      <c r="D452" s="354" t="s">
        <v>872</v>
      </c>
      <c r="E452" s="226">
        <v>4.4279999999999999</v>
      </c>
      <c r="F452" s="225"/>
      <c r="G452" s="225"/>
      <c r="H452" s="225"/>
      <c r="J452" s="228">
        <v>415</v>
      </c>
      <c r="K452" s="228">
        <v>343</v>
      </c>
      <c r="L452" s="270" t="str">
        <f>D462</f>
        <v>Попаснянський районний суд Луганської області</v>
      </c>
      <c r="M452" s="231">
        <f>E462</f>
        <v>1.1040000000000001</v>
      </c>
      <c r="N452" s="232">
        <f>F462</f>
        <v>0</v>
      </c>
      <c r="O452" s="232">
        <f>G462</f>
        <v>0</v>
      </c>
      <c r="P452" s="232">
        <f>H462</f>
        <v>0</v>
      </c>
      <c r="R452" s="228"/>
      <c r="S452" s="228"/>
      <c r="T452" s="253"/>
      <c r="U452" s="251"/>
      <c r="V452" s="251"/>
      <c r="W452" s="251"/>
      <c r="X452" s="251"/>
    </row>
    <row r="453" spans="2:24" ht="15.75" customHeight="1" outlineLevel="1" thickTop="1" x14ac:dyDescent="0.25">
      <c r="B453" s="314">
        <v>416</v>
      </c>
      <c r="C453" s="314"/>
      <c r="D453" s="366" t="s">
        <v>873</v>
      </c>
      <c r="E453" s="346"/>
      <c r="F453" s="217"/>
      <c r="G453" s="217"/>
      <c r="H453" s="217"/>
      <c r="J453" s="213">
        <v>416</v>
      </c>
      <c r="K453" s="213"/>
      <c r="L453" s="327" t="str">
        <f>D455</f>
        <v>Лутугинський районний суд Луганської області</v>
      </c>
      <c r="M453" s="215">
        <f>E455</f>
        <v>0</v>
      </c>
      <c r="N453" s="215">
        <f>F455</f>
        <v>0</v>
      </c>
      <c r="O453" s="215">
        <f>G455</f>
        <v>0</v>
      </c>
      <c r="P453" s="215">
        <f>H455</f>
        <v>0</v>
      </c>
      <c r="R453" s="213">
        <v>233</v>
      </c>
      <c r="S453" s="213"/>
      <c r="T453" s="327" t="s">
        <v>209</v>
      </c>
      <c r="U453" s="322"/>
      <c r="V453" s="322"/>
      <c r="W453" s="322"/>
      <c r="X453" s="322"/>
    </row>
    <row r="454" spans="2:24" ht="30.75" customHeight="1" outlineLevel="1" thickBot="1" x14ac:dyDescent="0.3">
      <c r="B454" s="2">
        <v>417</v>
      </c>
      <c r="C454" s="2">
        <v>343</v>
      </c>
      <c r="D454" s="354" t="s">
        <v>874</v>
      </c>
      <c r="E454" s="226">
        <v>5.92</v>
      </c>
      <c r="F454" s="225"/>
      <c r="G454" s="225"/>
      <c r="H454" s="225"/>
      <c r="J454" s="275">
        <v>417</v>
      </c>
      <c r="K454" s="275"/>
      <c r="L454" s="331" t="str">
        <f>D461</f>
        <v>Перевальський районний суд Луганської області</v>
      </c>
      <c r="M454" s="221">
        <f>E461</f>
        <v>0</v>
      </c>
      <c r="N454" s="221">
        <f>F461</f>
        <v>0</v>
      </c>
      <c r="O454" s="221">
        <f>G461</f>
        <v>0</v>
      </c>
      <c r="P454" s="221">
        <f>H461</f>
        <v>0</v>
      </c>
      <c r="R454" s="381"/>
      <c r="S454" s="381"/>
      <c r="T454" s="382"/>
      <c r="U454" s="382"/>
      <c r="V454" s="382"/>
      <c r="W454" s="382"/>
      <c r="X454" s="382"/>
    </row>
    <row r="455" spans="2:24" ht="15.75" customHeight="1" outlineLevel="1" thickTop="1" x14ac:dyDescent="0.25">
      <c r="B455" s="314">
        <v>418</v>
      </c>
      <c r="C455" s="314"/>
      <c r="D455" s="366" t="s">
        <v>875</v>
      </c>
      <c r="E455" s="346"/>
      <c r="F455" s="217"/>
      <c r="G455" s="217"/>
      <c r="H455" s="217"/>
      <c r="J455" s="243">
        <v>418</v>
      </c>
      <c r="K455" s="243">
        <v>344</v>
      </c>
      <c r="L455" s="297" t="str">
        <f>D456</f>
        <v>Марківський районний суд Луганської області</v>
      </c>
      <c r="M455" s="361">
        <f>E456</f>
        <v>4.28</v>
      </c>
      <c r="N455" s="242">
        <f>F456</f>
        <v>0</v>
      </c>
      <c r="O455" s="242">
        <f>G456</f>
        <v>0</v>
      </c>
      <c r="P455" s="242">
        <f>H456</f>
        <v>0</v>
      </c>
      <c r="R455" s="243">
        <v>234</v>
      </c>
      <c r="S455" s="243">
        <v>205</v>
      </c>
      <c r="T455" s="240" t="s">
        <v>210</v>
      </c>
      <c r="U455" s="246">
        <f>M455+M456</f>
        <v>7.28</v>
      </c>
      <c r="V455" s="246">
        <f>N455+N456</f>
        <v>0</v>
      </c>
      <c r="W455" s="246">
        <f>O455+O456</f>
        <v>0</v>
      </c>
      <c r="X455" s="246">
        <f>P455+P456</f>
        <v>0</v>
      </c>
    </row>
    <row r="456" spans="2:24" ht="30.75" customHeight="1" outlineLevel="1" thickBot="1" x14ac:dyDescent="0.3">
      <c r="B456" s="2">
        <v>419</v>
      </c>
      <c r="C456" s="2">
        <v>344</v>
      </c>
      <c r="D456" s="354" t="s">
        <v>876</v>
      </c>
      <c r="E456" s="226">
        <v>4.28</v>
      </c>
      <c r="F456" s="225"/>
      <c r="G456" s="225"/>
      <c r="H456" s="225"/>
      <c r="J456" s="228">
        <v>419</v>
      </c>
      <c r="K456" s="228">
        <v>345</v>
      </c>
      <c r="L456" s="270" t="str">
        <f>D459</f>
        <v>Новопсковський районний суд Луганської області</v>
      </c>
      <c r="M456" s="248">
        <f>E459</f>
        <v>3</v>
      </c>
      <c r="N456" s="271">
        <f>F459</f>
        <v>0</v>
      </c>
      <c r="O456" s="271">
        <f>G459</f>
        <v>0</v>
      </c>
      <c r="P456" s="271">
        <f>H459</f>
        <v>0</v>
      </c>
      <c r="R456" s="228"/>
      <c r="S456" s="228"/>
      <c r="T456" s="253"/>
      <c r="U456" s="251"/>
      <c r="V456" s="251"/>
      <c r="W456" s="251"/>
      <c r="X456" s="251"/>
    </row>
    <row r="457" spans="2:24" ht="15.75" customHeight="1" outlineLevel="1" thickTop="1" x14ac:dyDescent="0.25">
      <c r="B457" s="2">
        <v>420</v>
      </c>
      <c r="C457" s="2">
        <v>345</v>
      </c>
      <c r="D457" s="354" t="s">
        <v>877</v>
      </c>
      <c r="E457" s="226">
        <v>2.448</v>
      </c>
      <c r="F457" s="225"/>
      <c r="G457" s="225"/>
      <c r="H457" s="225"/>
      <c r="J457" s="243">
        <v>420</v>
      </c>
      <c r="K457" s="243">
        <v>346</v>
      </c>
      <c r="L457" s="297" t="str">
        <f>D452</f>
        <v>Кремінський районний суд Луганської області</v>
      </c>
      <c r="M457" s="241">
        <f>E452</f>
        <v>4.4279999999999999</v>
      </c>
      <c r="N457" s="242">
        <f>F452</f>
        <v>0</v>
      </c>
      <c r="O457" s="242">
        <f>G452</f>
        <v>0</v>
      </c>
      <c r="P457" s="242">
        <f>H452</f>
        <v>0</v>
      </c>
      <c r="R457" s="243">
        <v>235</v>
      </c>
      <c r="S457" s="243">
        <v>206</v>
      </c>
      <c r="T457" s="297" t="s">
        <v>211</v>
      </c>
      <c r="U457" s="246">
        <f>M457+M458</f>
        <v>18.867999999999999</v>
      </c>
      <c r="V457" s="246">
        <f>N457+N458</f>
        <v>0</v>
      </c>
      <c r="W457" s="246">
        <f>O457+O458</f>
        <v>0</v>
      </c>
      <c r="X457" s="246">
        <f>P457+P458</f>
        <v>0</v>
      </c>
    </row>
    <row r="458" spans="2:24" ht="15.75" customHeight="1" outlineLevel="1" thickBot="1" x14ac:dyDescent="0.3">
      <c r="B458" s="2">
        <v>421</v>
      </c>
      <c r="C458" s="2">
        <v>346</v>
      </c>
      <c r="D458" s="354" t="s">
        <v>878</v>
      </c>
      <c r="E458" s="226">
        <v>2.976</v>
      </c>
      <c r="F458" s="225"/>
      <c r="G458" s="225"/>
      <c r="H458" s="225"/>
      <c r="J458" s="228">
        <v>421</v>
      </c>
      <c r="K458" s="228">
        <v>347</v>
      </c>
      <c r="L458" s="270" t="str">
        <f t="shared" ref="L458:P459" si="146">D464</f>
        <v>Рубіжанський міський суд Луганської області</v>
      </c>
      <c r="M458" s="248">
        <f t="shared" si="146"/>
        <v>14.44</v>
      </c>
      <c r="N458" s="271">
        <f t="shared" si="146"/>
        <v>0</v>
      </c>
      <c r="O458" s="271">
        <f t="shared" si="146"/>
        <v>0</v>
      </c>
      <c r="P458" s="271">
        <f t="shared" si="146"/>
        <v>0</v>
      </c>
      <c r="R458" s="228"/>
      <c r="S458" s="228"/>
      <c r="T458" s="253"/>
      <c r="U458" s="251"/>
      <c r="V458" s="251"/>
      <c r="W458" s="251"/>
      <c r="X458" s="251"/>
    </row>
    <row r="459" spans="2:24" ht="15.75" customHeight="1" outlineLevel="1" thickTop="1" x14ac:dyDescent="0.25">
      <c r="B459" s="2">
        <v>422</v>
      </c>
      <c r="C459" s="2">
        <v>347</v>
      </c>
      <c r="D459" s="354" t="s">
        <v>879</v>
      </c>
      <c r="E459" s="226">
        <v>3</v>
      </c>
      <c r="F459" s="225"/>
      <c r="G459" s="225"/>
      <c r="H459" s="225"/>
      <c r="J459" s="243">
        <v>422</v>
      </c>
      <c r="K459" s="243">
        <v>348</v>
      </c>
      <c r="L459" s="297" t="str">
        <f t="shared" si="146"/>
        <v>Сватівський районний суд Луганської області</v>
      </c>
      <c r="M459" s="241">
        <f t="shared" si="146"/>
        <v>6.4240000000000004</v>
      </c>
      <c r="N459" s="383">
        <f t="shared" si="146"/>
        <v>0</v>
      </c>
      <c r="O459" s="383">
        <f t="shared" si="146"/>
        <v>0</v>
      </c>
      <c r="P459" s="383">
        <f t="shared" si="146"/>
        <v>0</v>
      </c>
      <c r="R459" s="243">
        <v>236</v>
      </c>
      <c r="S459" s="243">
        <v>207</v>
      </c>
      <c r="T459" s="297" t="s">
        <v>212</v>
      </c>
      <c r="U459" s="246">
        <f>M459+M460</f>
        <v>7.984</v>
      </c>
      <c r="V459" s="246">
        <f>N459+N460</f>
        <v>0</v>
      </c>
      <c r="W459" s="246">
        <f>O459+O460</f>
        <v>0</v>
      </c>
      <c r="X459" s="246">
        <f>P459+P460</f>
        <v>0</v>
      </c>
    </row>
    <row r="460" spans="2:24" ht="15.75" customHeight="1" outlineLevel="1" thickBot="1" x14ac:dyDescent="0.3">
      <c r="B460" s="314">
        <v>423</v>
      </c>
      <c r="C460" s="314"/>
      <c r="D460" s="366" t="s">
        <v>880</v>
      </c>
      <c r="E460" s="346"/>
      <c r="F460" s="217"/>
      <c r="G460" s="217"/>
      <c r="H460" s="217"/>
      <c r="J460" s="228">
        <v>423</v>
      </c>
      <c r="K460" s="228">
        <v>349</v>
      </c>
      <c r="L460" s="270" t="str">
        <f>D472</f>
        <v>Троїцький районний суд Луганської області</v>
      </c>
      <c r="M460" s="369">
        <f>E472</f>
        <v>1.56</v>
      </c>
      <c r="N460" s="271">
        <f>F472</f>
        <v>0</v>
      </c>
      <c r="O460" s="271">
        <f>G472</f>
        <v>0</v>
      </c>
      <c r="P460" s="271">
        <f>H472</f>
        <v>0</v>
      </c>
      <c r="R460" s="228"/>
      <c r="S460" s="228"/>
      <c r="T460" s="253"/>
      <c r="U460" s="251"/>
      <c r="V460" s="251"/>
      <c r="W460" s="251"/>
      <c r="X460" s="251"/>
    </row>
    <row r="461" spans="2:24" ht="30" customHeight="1" outlineLevel="1" thickTop="1" x14ac:dyDescent="0.25">
      <c r="B461" s="314">
        <v>424</v>
      </c>
      <c r="C461" s="314"/>
      <c r="D461" s="366" t="s">
        <v>881</v>
      </c>
      <c r="E461" s="346"/>
      <c r="F461" s="217"/>
      <c r="G461" s="217"/>
      <c r="H461" s="217"/>
      <c r="J461" s="243">
        <v>424</v>
      </c>
      <c r="K461" s="243">
        <v>350</v>
      </c>
      <c r="L461" s="244" t="str">
        <f>D458</f>
        <v>Новоайдарський районний суд Луганської області</v>
      </c>
      <c r="M461" s="361">
        <f>E458</f>
        <v>2.976</v>
      </c>
      <c r="N461" s="242">
        <f>F458</f>
        <v>0</v>
      </c>
      <c r="O461" s="242">
        <f>G458</f>
        <v>0</v>
      </c>
      <c r="P461" s="242">
        <f>H458</f>
        <v>0</v>
      </c>
      <c r="R461" s="243">
        <v>237</v>
      </c>
      <c r="S461" s="243">
        <v>208</v>
      </c>
      <c r="T461" s="244" t="s">
        <v>213</v>
      </c>
      <c r="U461" s="241">
        <f>M461+M462</f>
        <v>12.736000000000001</v>
      </c>
      <c r="V461" s="241">
        <f>N461+N462</f>
        <v>0</v>
      </c>
      <c r="W461" s="241">
        <f>O461+O462</f>
        <v>0</v>
      </c>
      <c r="X461" s="241">
        <f>P461+P462</f>
        <v>0</v>
      </c>
    </row>
    <row r="462" spans="2:24" ht="30.75" customHeight="1" outlineLevel="1" thickBot="1" x14ac:dyDescent="0.3">
      <c r="B462" s="2">
        <v>425</v>
      </c>
      <c r="C462" s="2">
        <v>348</v>
      </c>
      <c r="D462" s="354" t="s">
        <v>882</v>
      </c>
      <c r="E462" s="226">
        <v>1.1040000000000001</v>
      </c>
      <c r="F462" s="225"/>
      <c r="G462" s="225"/>
      <c r="H462" s="225"/>
      <c r="J462" s="228">
        <v>425</v>
      </c>
      <c r="K462" s="228">
        <v>351</v>
      </c>
      <c r="L462" s="270" t="str">
        <f>D467</f>
        <v>Сєвєродонецький міський суд Луганської області</v>
      </c>
      <c r="M462" s="369">
        <f>E467</f>
        <v>9.76</v>
      </c>
      <c r="N462" s="271">
        <f>F467</f>
        <v>0</v>
      </c>
      <c r="O462" s="271">
        <f>G467</f>
        <v>0</v>
      </c>
      <c r="P462" s="271">
        <f>H467</f>
        <v>0</v>
      </c>
      <c r="R462" s="228"/>
      <c r="S462" s="228"/>
      <c r="T462" s="253"/>
      <c r="U462" s="251"/>
      <c r="V462" s="251"/>
      <c r="W462" s="251"/>
      <c r="X462" s="251"/>
    </row>
    <row r="463" spans="2:24" ht="30" customHeight="1" outlineLevel="1" thickTop="1" x14ac:dyDescent="0.25">
      <c r="B463" s="314">
        <v>426</v>
      </c>
      <c r="C463" s="314"/>
      <c r="D463" s="366" t="s">
        <v>883</v>
      </c>
      <c r="E463" s="346"/>
      <c r="F463" s="217"/>
      <c r="G463" s="217"/>
      <c r="H463" s="217"/>
      <c r="J463" s="243">
        <v>426</v>
      </c>
      <c r="K463" s="243">
        <v>352</v>
      </c>
      <c r="L463" s="244" t="str">
        <f>D445</f>
        <v>Білокуракинський районний суд Луганської області</v>
      </c>
      <c r="M463" s="361">
        <f>E445</f>
        <v>2</v>
      </c>
      <c r="N463" s="242">
        <f>F445</f>
        <v>0</v>
      </c>
      <c r="O463" s="242">
        <f>G445</f>
        <v>0</v>
      </c>
      <c r="P463" s="242">
        <f>H445</f>
        <v>0</v>
      </c>
      <c r="R463" s="243">
        <v>238</v>
      </c>
      <c r="S463" s="243">
        <v>209</v>
      </c>
      <c r="T463" s="244" t="s">
        <v>215</v>
      </c>
      <c r="U463" s="241">
        <f>M463+M464</f>
        <v>10.528</v>
      </c>
      <c r="V463" s="241">
        <f>N463+N464</f>
        <v>0</v>
      </c>
      <c r="W463" s="241">
        <f>O463+O464</f>
        <v>0</v>
      </c>
      <c r="X463" s="241">
        <f>P463+P464</f>
        <v>0</v>
      </c>
    </row>
    <row r="464" spans="2:24" ht="30.75" customHeight="1" outlineLevel="1" thickBot="1" x14ac:dyDescent="0.3">
      <c r="B464" s="2">
        <v>427</v>
      </c>
      <c r="C464" s="2">
        <v>349</v>
      </c>
      <c r="D464" s="354" t="s">
        <v>884</v>
      </c>
      <c r="E464" s="226">
        <v>14.44</v>
      </c>
      <c r="F464" s="225"/>
      <c r="G464" s="225"/>
      <c r="H464" s="225"/>
      <c r="J464" s="228">
        <v>427</v>
      </c>
      <c r="K464" s="228">
        <v>353</v>
      </c>
      <c r="L464" s="270" t="str">
        <f>D470</f>
        <v>Старобільський районний суд Луганської області</v>
      </c>
      <c r="M464" s="248">
        <f>E470</f>
        <v>8.5280000000000005</v>
      </c>
      <c r="N464" s="271">
        <f>F470</f>
        <v>0</v>
      </c>
      <c r="O464" s="271">
        <f>G470</f>
        <v>0</v>
      </c>
      <c r="P464" s="271">
        <f>H470</f>
        <v>0</v>
      </c>
      <c r="R464" s="228"/>
      <c r="S464" s="228"/>
      <c r="T464" s="253"/>
      <c r="U464" s="251"/>
      <c r="V464" s="251"/>
      <c r="W464" s="251"/>
      <c r="X464" s="251"/>
    </row>
    <row r="465" spans="2:24" ht="30.75" customHeight="1" outlineLevel="1" thickTop="1" x14ac:dyDescent="0.25">
      <c r="B465" s="2">
        <v>428</v>
      </c>
      <c r="C465" s="2">
        <v>350</v>
      </c>
      <c r="D465" s="354" t="s">
        <v>885</v>
      </c>
      <c r="E465" s="226">
        <v>6.4240000000000004</v>
      </c>
      <c r="F465" s="225"/>
      <c r="G465" s="225"/>
      <c r="H465" s="225"/>
      <c r="J465" s="391">
        <v>428</v>
      </c>
      <c r="K465" s="391"/>
      <c r="L465" s="327" t="str">
        <f>D442</f>
        <v>Антрацитівський міськрайонний суд Луганської області</v>
      </c>
      <c r="M465" s="215">
        <f>E442</f>
        <v>0</v>
      </c>
      <c r="N465" s="215">
        <f>F442</f>
        <v>0</v>
      </c>
      <c r="O465" s="215">
        <f>G442</f>
        <v>0</v>
      </c>
      <c r="P465" s="215">
        <f>H442</f>
        <v>0</v>
      </c>
      <c r="R465" s="213">
        <v>239</v>
      </c>
      <c r="S465" s="213"/>
      <c r="T465" s="313" t="s">
        <v>216</v>
      </c>
      <c r="U465" s="215"/>
      <c r="V465" s="215"/>
      <c r="W465" s="215"/>
      <c r="X465" s="215"/>
    </row>
    <row r="466" spans="2:24" ht="15.75" customHeight="1" outlineLevel="1" thickBot="1" x14ac:dyDescent="0.3">
      <c r="B466" s="314">
        <v>429</v>
      </c>
      <c r="C466" s="314"/>
      <c r="D466" s="366" t="s">
        <v>886</v>
      </c>
      <c r="E466" s="346"/>
      <c r="F466" s="217"/>
      <c r="G466" s="217"/>
      <c r="H466" s="217"/>
      <c r="J466" s="275">
        <v>429</v>
      </c>
      <c r="K466" s="275"/>
      <c r="L466" s="331" t="str">
        <f>D451</f>
        <v>Краснолуцький міський суд Луганської області</v>
      </c>
      <c r="M466" s="221">
        <f>E451</f>
        <v>0</v>
      </c>
      <c r="N466" s="221">
        <f>F451</f>
        <v>0</v>
      </c>
      <c r="O466" s="221">
        <f>G451</f>
        <v>0</v>
      </c>
      <c r="P466" s="221">
        <f>H451</f>
        <v>0</v>
      </c>
      <c r="R466" s="381"/>
      <c r="S466" s="381"/>
      <c r="T466" s="382"/>
      <c r="U466" s="382"/>
      <c r="V466" s="382"/>
      <c r="W466" s="382"/>
      <c r="X466" s="382"/>
    </row>
    <row r="467" spans="2:24" ht="30.75" customHeight="1" outlineLevel="1" thickTop="1" thickBot="1" x14ac:dyDescent="0.3">
      <c r="B467" s="2">
        <v>430</v>
      </c>
      <c r="C467" s="2">
        <v>351</v>
      </c>
      <c r="D467" s="354" t="s">
        <v>887</v>
      </c>
      <c r="E467" s="226">
        <v>9.76</v>
      </c>
      <c r="F467" s="225"/>
      <c r="G467" s="225"/>
      <c r="H467" s="225"/>
      <c r="J467" s="275">
        <v>430</v>
      </c>
      <c r="K467" s="275"/>
      <c r="L467" s="222" t="str">
        <f>D450</f>
        <v>Краснодонський міськрайонний суд Луганської області</v>
      </c>
      <c r="M467" s="220">
        <f>E450</f>
        <v>0</v>
      </c>
      <c r="N467" s="220">
        <f>F450</f>
        <v>0</v>
      </c>
      <c r="O467" s="220">
        <f>G450</f>
        <v>0</v>
      </c>
      <c r="P467" s="220">
        <f>H450</f>
        <v>0</v>
      </c>
      <c r="R467" s="381">
        <v>240</v>
      </c>
      <c r="S467" s="381"/>
      <c r="T467" s="392" t="s">
        <v>214</v>
      </c>
      <c r="U467" s="393"/>
      <c r="V467" s="393"/>
      <c r="W467" s="393"/>
      <c r="X467" s="393"/>
    </row>
    <row r="468" spans="2:24" ht="30" customHeight="1" outlineLevel="1" thickTop="1" x14ac:dyDescent="0.25">
      <c r="B468" s="314">
        <v>431</v>
      </c>
      <c r="C468" s="314"/>
      <c r="D468" s="366" t="s">
        <v>888</v>
      </c>
      <c r="E468" s="346"/>
      <c r="F468" s="217"/>
      <c r="G468" s="217"/>
      <c r="H468" s="217"/>
      <c r="J468" s="213">
        <v>431</v>
      </c>
      <c r="K468" s="213"/>
      <c r="L468" s="313" t="str">
        <f>D468</f>
        <v>Слов’яносербський районний суд Луганської області</v>
      </c>
      <c r="M468" s="215">
        <f>E468</f>
        <v>0</v>
      </c>
      <c r="N468" s="215">
        <f>F468</f>
        <v>0</v>
      </c>
      <c r="O468" s="215">
        <f>G468</f>
        <v>0</v>
      </c>
      <c r="P468" s="215">
        <f>H468</f>
        <v>0</v>
      </c>
      <c r="R468" s="385">
        <v>241</v>
      </c>
      <c r="S468" s="385"/>
      <c r="T468" s="386" t="s">
        <v>208</v>
      </c>
      <c r="U468" s="387"/>
      <c r="V468" s="387"/>
      <c r="W468" s="387"/>
      <c r="X468" s="387"/>
    </row>
    <row r="469" spans="2:24" ht="30" customHeight="1" outlineLevel="1" x14ac:dyDescent="0.25">
      <c r="B469" s="314">
        <v>432</v>
      </c>
      <c r="C469" s="314"/>
      <c r="D469" s="366" t="s">
        <v>889</v>
      </c>
      <c r="E469" s="346"/>
      <c r="F469" s="217"/>
      <c r="G469" s="217"/>
      <c r="H469" s="217"/>
      <c r="J469" s="314">
        <v>432</v>
      </c>
      <c r="K469" s="314"/>
      <c r="L469" s="329" t="str">
        <f>D443</f>
        <v>Артемівський районний суд м.Луганська</v>
      </c>
      <c r="M469" s="217">
        <f>E443</f>
        <v>0</v>
      </c>
      <c r="N469" s="217">
        <f>F443</f>
        <v>0</v>
      </c>
      <c r="O469" s="217">
        <f>G443</f>
        <v>0</v>
      </c>
      <c r="P469" s="217">
        <f>H443</f>
        <v>0</v>
      </c>
      <c r="R469" s="388"/>
      <c r="S469" s="388"/>
      <c r="T469" s="389"/>
      <c r="U469" s="390"/>
      <c r="V469" s="390"/>
      <c r="W469" s="390"/>
      <c r="X469" s="390"/>
    </row>
    <row r="470" spans="2:24" ht="15" customHeight="1" outlineLevel="1" x14ac:dyDescent="0.25">
      <c r="B470" s="2">
        <v>433</v>
      </c>
      <c r="C470" s="2">
        <v>352</v>
      </c>
      <c r="D470" s="354" t="s">
        <v>890</v>
      </c>
      <c r="E470" s="226">
        <v>8.5280000000000005</v>
      </c>
      <c r="F470" s="225"/>
      <c r="G470" s="225"/>
      <c r="H470" s="225"/>
      <c r="J470" s="314">
        <v>433</v>
      </c>
      <c r="K470" s="314"/>
      <c r="L470" s="329" t="str">
        <f t="shared" ref="L470:P471" si="147">D447</f>
        <v>Жовтневий районний суд м.Луганська</v>
      </c>
      <c r="M470" s="217">
        <f t="shared" si="147"/>
        <v>0</v>
      </c>
      <c r="N470" s="217">
        <f t="shared" si="147"/>
        <v>0</v>
      </c>
      <c r="O470" s="217">
        <f t="shared" si="147"/>
        <v>0</v>
      </c>
      <c r="P470" s="217">
        <f t="shared" si="147"/>
        <v>0</v>
      </c>
      <c r="R470" s="388"/>
      <c r="S470" s="388"/>
      <c r="T470" s="389"/>
      <c r="U470" s="390"/>
      <c r="V470" s="390"/>
      <c r="W470" s="390"/>
      <c r="X470" s="390"/>
    </row>
    <row r="471" spans="2:24" ht="15" customHeight="1" outlineLevel="1" x14ac:dyDescent="0.25">
      <c r="B471" s="314">
        <v>434</v>
      </c>
      <c r="C471" s="314"/>
      <c r="D471" s="366" t="s">
        <v>891</v>
      </c>
      <c r="E471" s="346"/>
      <c r="F471" s="217"/>
      <c r="G471" s="217"/>
      <c r="H471" s="217"/>
      <c r="J471" s="314">
        <v>434</v>
      </c>
      <c r="K471" s="314"/>
      <c r="L471" s="329" t="str">
        <f t="shared" si="147"/>
        <v>Кам’янобрідський районний суд м.Луганська</v>
      </c>
      <c r="M471" s="217">
        <f t="shared" si="147"/>
        <v>0</v>
      </c>
      <c r="N471" s="217">
        <f t="shared" si="147"/>
        <v>0</v>
      </c>
      <c r="O471" s="217">
        <f t="shared" si="147"/>
        <v>0</v>
      </c>
      <c r="P471" s="217">
        <f t="shared" si="147"/>
        <v>0</v>
      </c>
      <c r="R471" s="388"/>
      <c r="S471" s="388"/>
      <c r="T471" s="389"/>
      <c r="U471" s="390"/>
      <c r="V471" s="390"/>
      <c r="W471" s="390"/>
      <c r="X471" s="390"/>
    </row>
    <row r="472" spans="2:24" ht="15.75" customHeight="1" outlineLevel="1" thickBot="1" x14ac:dyDescent="0.3">
      <c r="B472" s="337">
        <v>435</v>
      </c>
      <c r="C472" s="337">
        <v>353</v>
      </c>
      <c r="D472" s="355" t="s">
        <v>892</v>
      </c>
      <c r="E472" s="288">
        <v>1.56</v>
      </c>
      <c r="F472" s="287"/>
      <c r="G472" s="287"/>
      <c r="H472" s="287"/>
      <c r="J472" s="255">
        <v>435</v>
      </c>
      <c r="K472" s="255"/>
      <c r="L472" s="394" t="str">
        <f>D453</f>
        <v>Ленінський районний суд м.Луганська</v>
      </c>
      <c r="M472" s="257">
        <f>E453</f>
        <v>0</v>
      </c>
      <c r="N472" s="257">
        <f>F453</f>
        <v>0</v>
      </c>
      <c r="O472" s="257">
        <f>G453</f>
        <v>0</v>
      </c>
      <c r="P472" s="257">
        <f>H453</f>
        <v>0</v>
      </c>
      <c r="R472" s="395"/>
      <c r="S472" s="395"/>
      <c r="T472" s="396"/>
      <c r="U472" s="397"/>
      <c r="V472" s="397"/>
      <c r="W472" s="397"/>
      <c r="X472" s="397"/>
    </row>
    <row r="473" spans="2:24" ht="15" customHeight="1" outlineLevel="1" thickTop="1" x14ac:dyDescent="0.25">
      <c r="B473" s="243">
        <v>436</v>
      </c>
      <c r="C473" s="243">
        <v>354</v>
      </c>
      <c r="D473" s="360" t="s">
        <v>893</v>
      </c>
      <c r="E473" s="291">
        <v>10.992000000000001</v>
      </c>
      <c r="F473" s="242"/>
      <c r="G473" s="242"/>
      <c r="H473" s="242"/>
      <c r="J473" s="243">
        <v>436</v>
      </c>
      <c r="K473" s="243">
        <v>354</v>
      </c>
      <c r="L473" s="244" t="str">
        <f t="shared" ref="L473:P474" si="148">D479</f>
        <v>Бориславський міський суд Львівської області</v>
      </c>
      <c r="M473" s="241">
        <f t="shared" si="148"/>
        <v>0.96799999999999997</v>
      </c>
      <c r="N473" s="242">
        <f t="shared" si="148"/>
        <v>0</v>
      </c>
      <c r="O473" s="242">
        <f t="shared" si="148"/>
        <v>0</v>
      </c>
      <c r="P473" s="242">
        <f t="shared" si="148"/>
        <v>0</v>
      </c>
      <c r="R473" s="243">
        <v>242</v>
      </c>
      <c r="S473" s="243">
        <v>210</v>
      </c>
      <c r="T473" s="244" t="s">
        <v>217</v>
      </c>
      <c r="U473" s="241">
        <f>M473+M474+M475</f>
        <v>14.82</v>
      </c>
      <c r="V473" s="241">
        <f>N473+N474+N475</f>
        <v>0</v>
      </c>
      <c r="W473" s="241">
        <f>O473+O474+O475</f>
        <v>0</v>
      </c>
      <c r="X473" s="241">
        <f>P473+P474+P475</f>
        <v>0</v>
      </c>
    </row>
    <row r="474" spans="2:24" ht="30" customHeight="1" outlineLevel="1" x14ac:dyDescent="0.25">
      <c r="B474" s="2">
        <v>437</v>
      </c>
      <c r="C474" s="2">
        <v>355</v>
      </c>
      <c r="D474" s="354" t="s">
        <v>894</v>
      </c>
      <c r="E474" s="226">
        <v>11.012</v>
      </c>
      <c r="F474" s="225"/>
      <c r="G474" s="225"/>
      <c r="H474" s="225"/>
      <c r="J474" s="2">
        <v>437</v>
      </c>
      <c r="K474" s="2">
        <v>355</v>
      </c>
      <c r="L474" s="236" t="str">
        <f t="shared" si="148"/>
        <v>Дрогобицький міськрайонний суд Львівської області</v>
      </c>
      <c r="M474" s="227">
        <f t="shared" si="148"/>
        <v>10.86</v>
      </c>
      <c r="N474" s="225">
        <f t="shared" si="148"/>
        <v>0</v>
      </c>
      <c r="O474" s="225">
        <f t="shared" si="148"/>
        <v>0</v>
      </c>
      <c r="P474" s="225">
        <f t="shared" si="148"/>
        <v>0</v>
      </c>
      <c r="R474" s="2"/>
      <c r="S474" s="2"/>
      <c r="T474" s="304"/>
      <c r="U474" s="158"/>
      <c r="V474" s="158"/>
      <c r="W474" s="158"/>
      <c r="X474" s="158"/>
    </row>
    <row r="475" spans="2:24" ht="15.75" customHeight="1" outlineLevel="1" thickBot="1" x14ac:dyDescent="0.3">
      <c r="B475" s="2">
        <v>438</v>
      </c>
      <c r="C475" s="2">
        <v>356</v>
      </c>
      <c r="D475" s="354" t="s">
        <v>895</v>
      </c>
      <c r="E475" s="226">
        <v>8.9600000000000009</v>
      </c>
      <c r="F475" s="225"/>
      <c r="G475" s="225"/>
      <c r="H475" s="225"/>
      <c r="J475" s="228">
        <v>438</v>
      </c>
      <c r="K475" s="228">
        <v>356</v>
      </c>
      <c r="L475" s="270" t="str">
        <f>D483</f>
        <v>Трускавецький міський суд Львівської області</v>
      </c>
      <c r="M475" s="248">
        <f>E483</f>
        <v>2.992</v>
      </c>
      <c r="N475" s="271">
        <f>F483</f>
        <v>0</v>
      </c>
      <c r="O475" s="271">
        <f>G483</f>
        <v>0</v>
      </c>
      <c r="P475" s="271">
        <f>H483</f>
        <v>0</v>
      </c>
      <c r="R475" s="228"/>
      <c r="S475" s="228"/>
      <c r="T475" s="347"/>
      <c r="U475" s="251"/>
      <c r="V475" s="251"/>
      <c r="W475" s="251"/>
      <c r="X475" s="251"/>
    </row>
    <row r="476" spans="2:24" ht="15" customHeight="1" outlineLevel="1" thickTop="1" x14ac:dyDescent="0.25">
      <c r="B476" s="2">
        <v>439</v>
      </c>
      <c r="C476" s="2">
        <v>357</v>
      </c>
      <c r="D476" s="354" t="s">
        <v>896</v>
      </c>
      <c r="E476" s="226">
        <v>8.7720000000000002</v>
      </c>
      <c r="F476" s="225"/>
      <c r="G476" s="225"/>
      <c r="H476" s="225"/>
      <c r="J476" s="243">
        <v>439</v>
      </c>
      <c r="K476" s="243">
        <v>357</v>
      </c>
      <c r="L476" s="244" t="str">
        <f t="shared" ref="L476:P477" si="149">D489</f>
        <v>Жовківський районний суд Львівської області</v>
      </c>
      <c r="M476" s="241">
        <f t="shared" si="149"/>
        <v>3.964</v>
      </c>
      <c r="N476" s="242">
        <f t="shared" si="149"/>
        <v>0</v>
      </c>
      <c r="O476" s="242">
        <f t="shared" si="149"/>
        <v>0</v>
      </c>
      <c r="P476" s="242">
        <f t="shared" si="149"/>
        <v>0</v>
      </c>
      <c r="R476" s="243">
        <v>243</v>
      </c>
      <c r="S476" s="243">
        <v>211</v>
      </c>
      <c r="T476" s="244" t="s">
        <v>643</v>
      </c>
      <c r="U476" s="241">
        <f>M476+M477+M478</f>
        <v>8.68</v>
      </c>
      <c r="V476" s="241">
        <f>N476+N477+N478</f>
        <v>0</v>
      </c>
      <c r="W476" s="241">
        <f>O476+O477+O478</f>
        <v>0</v>
      </c>
      <c r="X476" s="241">
        <f>P476+P477+P478</f>
        <v>0</v>
      </c>
    </row>
    <row r="477" spans="2:24" ht="30" customHeight="1" outlineLevel="1" x14ac:dyDescent="0.25">
      <c r="B477" s="2">
        <v>440</v>
      </c>
      <c r="C477" s="2">
        <v>358</v>
      </c>
      <c r="D477" s="354" t="s">
        <v>897</v>
      </c>
      <c r="E477" s="226">
        <v>13.023999999999999</v>
      </c>
      <c r="F477" s="225"/>
      <c r="G477" s="225"/>
      <c r="H477" s="225"/>
      <c r="J477" s="2">
        <v>440</v>
      </c>
      <c r="K477" s="2">
        <v>358</v>
      </c>
      <c r="L477" s="236" t="str">
        <f t="shared" si="149"/>
        <v>Кам’янка-Бузький районний суд Львівської області</v>
      </c>
      <c r="M477" s="227">
        <f t="shared" si="149"/>
        <v>3.7120000000000002</v>
      </c>
      <c r="N477" s="225">
        <f t="shared" si="149"/>
        <v>0</v>
      </c>
      <c r="O477" s="225">
        <f t="shared" si="149"/>
        <v>0</v>
      </c>
      <c r="P477" s="225">
        <f t="shared" si="149"/>
        <v>0</v>
      </c>
      <c r="R477" s="2"/>
      <c r="S477" s="2"/>
      <c r="T477" s="304"/>
      <c r="U477" s="158"/>
      <c r="V477" s="158"/>
      <c r="W477" s="158"/>
      <c r="X477" s="158"/>
    </row>
    <row r="478" spans="2:24" ht="15.75" customHeight="1" outlineLevel="1" thickBot="1" x14ac:dyDescent="0.3">
      <c r="B478" s="2">
        <v>441</v>
      </c>
      <c r="C478" s="2">
        <v>359</v>
      </c>
      <c r="D478" s="354" t="s">
        <v>898</v>
      </c>
      <c r="E478" s="226">
        <v>9.36</v>
      </c>
      <c r="F478" s="225"/>
      <c r="G478" s="225"/>
      <c r="H478" s="225"/>
      <c r="J478" s="228">
        <v>441</v>
      </c>
      <c r="K478" s="228">
        <v>359</v>
      </c>
      <c r="L478" s="270" t="str">
        <f>D496</f>
        <v>Радехівський районний суд Львівської області</v>
      </c>
      <c r="M478" s="248">
        <f>E496</f>
        <v>1.004</v>
      </c>
      <c r="N478" s="271">
        <f>F496</f>
        <v>0</v>
      </c>
      <c r="O478" s="271">
        <f>G496</f>
        <v>0</v>
      </c>
      <c r="P478" s="271">
        <f>H496</f>
        <v>0</v>
      </c>
      <c r="R478" s="228"/>
      <c r="S478" s="228"/>
      <c r="T478" s="347"/>
      <c r="U478" s="251"/>
      <c r="V478" s="251"/>
      <c r="W478" s="251"/>
      <c r="X478" s="251"/>
    </row>
    <row r="479" spans="2:24" ht="15" customHeight="1" outlineLevel="1" thickTop="1" x14ac:dyDescent="0.25">
      <c r="B479" s="2">
        <v>442</v>
      </c>
      <c r="C479" s="2">
        <v>360</v>
      </c>
      <c r="D479" s="354" t="s">
        <v>899</v>
      </c>
      <c r="E479" s="226">
        <v>0.96799999999999997</v>
      </c>
      <c r="F479" s="225"/>
      <c r="G479" s="225"/>
      <c r="H479" s="225"/>
      <c r="J479" s="243">
        <v>442</v>
      </c>
      <c r="K479" s="243">
        <v>360</v>
      </c>
      <c r="L479" s="244" t="str">
        <f t="shared" ref="L479:P480" si="150">D485</f>
        <v>Бродівський районний суд Львівської області</v>
      </c>
      <c r="M479" s="241">
        <f t="shared" si="150"/>
        <v>2.98</v>
      </c>
      <c r="N479" s="242">
        <f t="shared" si="150"/>
        <v>0</v>
      </c>
      <c r="O479" s="242">
        <f t="shared" si="150"/>
        <v>0</v>
      </c>
      <c r="P479" s="242">
        <f t="shared" si="150"/>
        <v>0</v>
      </c>
      <c r="R479" s="243">
        <v>244</v>
      </c>
      <c r="S479" s="243">
        <v>212</v>
      </c>
      <c r="T479" s="244" t="s">
        <v>645</v>
      </c>
      <c r="U479" s="241">
        <f>M479+M480+M481+M482</f>
        <v>12.504000000000001</v>
      </c>
      <c r="V479" s="241">
        <f>N479+N480+N481+N482</f>
        <v>0</v>
      </c>
      <c r="W479" s="241">
        <f>O479+O480+O481+O482</f>
        <v>0</v>
      </c>
      <c r="X479" s="241">
        <f>P479+P480+P481+P482</f>
        <v>0</v>
      </c>
    </row>
    <row r="480" spans="2:24" ht="15" customHeight="1" outlineLevel="1" x14ac:dyDescent="0.25">
      <c r="B480" s="2">
        <v>443</v>
      </c>
      <c r="C480" s="2">
        <v>361</v>
      </c>
      <c r="D480" s="354" t="s">
        <v>900</v>
      </c>
      <c r="E480" s="226">
        <v>10.86</v>
      </c>
      <c r="F480" s="225"/>
      <c r="G480" s="225"/>
      <c r="H480" s="225"/>
      <c r="J480" s="2">
        <v>443</v>
      </c>
      <c r="K480" s="2">
        <v>361</v>
      </c>
      <c r="L480" s="236" t="str">
        <f t="shared" si="150"/>
        <v>Буський районний суд Львівської області</v>
      </c>
      <c r="M480" s="227">
        <f t="shared" si="150"/>
        <v>3.64</v>
      </c>
      <c r="N480" s="225">
        <f t="shared" si="150"/>
        <v>0</v>
      </c>
      <c r="O480" s="225">
        <f t="shared" si="150"/>
        <v>0</v>
      </c>
      <c r="P480" s="225">
        <f t="shared" si="150"/>
        <v>0</v>
      </c>
      <c r="R480" s="2"/>
      <c r="S480" s="2"/>
      <c r="T480" s="304"/>
      <c r="U480" s="158"/>
      <c r="V480" s="158"/>
      <c r="W480" s="158"/>
      <c r="X480" s="158"/>
    </row>
    <row r="481" spans="2:24" ht="15" customHeight="1" outlineLevel="1" x14ac:dyDescent="0.25">
      <c r="B481" s="2">
        <v>444</v>
      </c>
      <c r="C481" s="2">
        <v>362</v>
      </c>
      <c r="D481" s="354" t="s">
        <v>901</v>
      </c>
      <c r="E481" s="226">
        <v>5.9560000000000004</v>
      </c>
      <c r="F481" s="225"/>
      <c r="G481" s="225"/>
      <c r="H481" s="225"/>
      <c r="J481" s="2">
        <v>444</v>
      </c>
      <c r="K481" s="2">
        <v>362</v>
      </c>
      <c r="L481" s="236" t="str">
        <f t="shared" ref="L481:P482" si="151">D493</f>
        <v>Золочівський районний суд Львівської області</v>
      </c>
      <c r="M481" s="227">
        <f t="shared" si="151"/>
        <v>3.4079999999999999</v>
      </c>
      <c r="N481" s="225">
        <f t="shared" si="151"/>
        <v>0</v>
      </c>
      <c r="O481" s="225">
        <f t="shared" si="151"/>
        <v>0</v>
      </c>
      <c r="P481" s="225">
        <f t="shared" si="151"/>
        <v>0</v>
      </c>
      <c r="R481" s="2"/>
      <c r="S481" s="2"/>
      <c r="T481" s="304"/>
      <c r="U481" s="158"/>
      <c r="V481" s="158"/>
      <c r="W481" s="158"/>
      <c r="X481" s="158"/>
    </row>
    <row r="482" spans="2:24" ht="30.75" customHeight="1" outlineLevel="1" thickBot="1" x14ac:dyDescent="0.3">
      <c r="B482" s="2">
        <v>445</v>
      </c>
      <c r="C482" s="2">
        <v>363</v>
      </c>
      <c r="D482" s="354" t="s">
        <v>902</v>
      </c>
      <c r="E482" s="226">
        <v>5.976</v>
      </c>
      <c r="F482" s="225"/>
      <c r="G482" s="225"/>
      <c r="H482" s="225"/>
      <c r="J482" s="228">
        <v>445</v>
      </c>
      <c r="K482" s="228">
        <v>363</v>
      </c>
      <c r="L482" s="270" t="str">
        <f t="shared" si="151"/>
        <v>Перемишлянський районний суд Львівської області</v>
      </c>
      <c r="M482" s="248">
        <f t="shared" si="151"/>
        <v>2.476</v>
      </c>
      <c r="N482" s="271">
        <f t="shared" si="151"/>
        <v>0</v>
      </c>
      <c r="O482" s="271">
        <f t="shared" si="151"/>
        <v>0</v>
      </c>
      <c r="P482" s="271">
        <f t="shared" si="151"/>
        <v>0</v>
      </c>
      <c r="R482" s="228"/>
      <c r="S482" s="228"/>
      <c r="T482" s="347"/>
      <c r="U482" s="251"/>
      <c r="V482" s="251"/>
      <c r="W482" s="251"/>
      <c r="X482" s="251"/>
    </row>
    <row r="483" spans="2:24" ht="15" customHeight="1" outlineLevel="1" thickTop="1" x14ac:dyDescent="0.25">
      <c r="B483" s="2">
        <v>446</v>
      </c>
      <c r="C483" s="2">
        <v>364</v>
      </c>
      <c r="D483" s="354" t="s">
        <v>903</v>
      </c>
      <c r="E483" s="226">
        <v>2.992</v>
      </c>
      <c r="F483" s="225"/>
      <c r="G483" s="225"/>
      <c r="H483" s="225"/>
      <c r="J483" s="243">
        <v>446</v>
      </c>
      <c r="K483" s="243">
        <v>364</v>
      </c>
      <c r="L483" s="244" t="str">
        <f>D491</f>
        <v>Миколаївський районний суд Львівської області</v>
      </c>
      <c r="M483" s="241">
        <f>E491</f>
        <v>4.0199999999999996</v>
      </c>
      <c r="N483" s="242">
        <f>F491</f>
        <v>0</v>
      </c>
      <c r="O483" s="242">
        <f>G491</f>
        <v>0</v>
      </c>
      <c r="P483" s="242">
        <f>H491</f>
        <v>0</v>
      </c>
      <c r="R483" s="243">
        <v>245</v>
      </c>
      <c r="S483" s="243">
        <v>213</v>
      </c>
      <c r="T483" s="326" t="s">
        <v>647</v>
      </c>
      <c r="U483" s="241">
        <f>M483+M484</f>
        <v>9.9319999999999986</v>
      </c>
      <c r="V483" s="241">
        <f>N483+N484</f>
        <v>0</v>
      </c>
      <c r="W483" s="241">
        <f>O483+O484</f>
        <v>0</v>
      </c>
      <c r="X483" s="241">
        <f>P483+P484</f>
        <v>0</v>
      </c>
    </row>
    <row r="484" spans="2:24" ht="30.75" customHeight="1" outlineLevel="1" thickBot="1" x14ac:dyDescent="0.3">
      <c r="B484" s="2">
        <v>447</v>
      </c>
      <c r="C484" s="2">
        <v>365</v>
      </c>
      <c r="D484" s="354" t="s">
        <v>904</v>
      </c>
      <c r="E484" s="226">
        <v>3.9965199999999999</v>
      </c>
      <c r="F484" s="225"/>
      <c r="G484" s="225"/>
      <c r="H484" s="225"/>
      <c r="J484" s="228">
        <v>447</v>
      </c>
      <c r="K484" s="228">
        <v>365</v>
      </c>
      <c r="L484" s="270" t="str">
        <f>D495</f>
        <v>Пустомитівський районний суд Львівської області</v>
      </c>
      <c r="M484" s="248">
        <f>E495</f>
        <v>5.9119999999999999</v>
      </c>
      <c r="N484" s="271">
        <f>F495</f>
        <v>0</v>
      </c>
      <c r="O484" s="271">
        <f>G495</f>
        <v>0</v>
      </c>
      <c r="P484" s="271">
        <f>H495</f>
        <v>0</v>
      </c>
      <c r="R484" s="228"/>
      <c r="S484" s="228"/>
      <c r="T484" s="253"/>
      <c r="U484" s="251"/>
      <c r="V484" s="251"/>
      <c r="W484" s="251"/>
      <c r="X484" s="251"/>
    </row>
    <row r="485" spans="2:24" ht="15" customHeight="1" outlineLevel="1" thickTop="1" x14ac:dyDescent="0.25">
      <c r="B485" s="2">
        <v>448</v>
      </c>
      <c r="C485" s="2">
        <v>366</v>
      </c>
      <c r="D485" s="354" t="s">
        <v>905</v>
      </c>
      <c r="E485" s="226">
        <v>2.98</v>
      </c>
      <c r="F485" s="225"/>
      <c r="G485" s="225"/>
      <c r="H485" s="225"/>
      <c r="J485" s="243">
        <v>448</v>
      </c>
      <c r="K485" s="243">
        <v>366</v>
      </c>
      <c r="L485" s="244" t="str">
        <f>D492</f>
        <v>Мостиський районний суд Львівської області</v>
      </c>
      <c r="M485" s="241">
        <f>E492</f>
        <v>2.028</v>
      </c>
      <c r="N485" s="242">
        <f>F492</f>
        <v>0</v>
      </c>
      <c r="O485" s="242">
        <f>G492</f>
        <v>0</v>
      </c>
      <c r="P485" s="242">
        <f>H492</f>
        <v>0</v>
      </c>
      <c r="R485" s="243">
        <v>246</v>
      </c>
      <c r="S485" s="243">
        <v>214</v>
      </c>
      <c r="T485" s="244" t="s">
        <v>649</v>
      </c>
      <c r="U485" s="241">
        <f>M485+M486+M487+M488</f>
        <v>9.9079999999999995</v>
      </c>
      <c r="V485" s="241">
        <f>N485+N486+N487+N488</f>
        <v>0</v>
      </c>
      <c r="W485" s="241">
        <f>O485+O486+O487+O488</f>
        <v>0</v>
      </c>
      <c r="X485" s="241">
        <f>P485+P486+P487+P488</f>
        <v>0</v>
      </c>
    </row>
    <row r="486" spans="2:24" ht="30" customHeight="1" outlineLevel="1" x14ac:dyDescent="0.25">
      <c r="B486" s="2">
        <v>449</v>
      </c>
      <c r="C486" s="2">
        <v>367</v>
      </c>
      <c r="D486" s="354" t="s">
        <v>906</v>
      </c>
      <c r="E486" s="226">
        <v>3.64</v>
      </c>
      <c r="F486" s="225"/>
      <c r="G486" s="225"/>
      <c r="H486" s="225"/>
      <c r="J486" s="2">
        <v>449</v>
      </c>
      <c r="K486" s="2">
        <v>367</v>
      </c>
      <c r="L486" s="236" t="str">
        <f>D481</f>
        <v>Самбірський міськрайонний суд Львівської області</v>
      </c>
      <c r="M486" s="227">
        <f>E481</f>
        <v>5.9560000000000004</v>
      </c>
      <c r="N486" s="225">
        <f>F481</f>
        <v>0</v>
      </c>
      <c r="O486" s="225">
        <f>G481</f>
        <v>0</v>
      </c>
      <c r="P486" s="225">
        <f>H481</f>
        <v>0</v>
      </c>
      <c r="R486" s="2"/>
      <c r="S486" s="2"/>
      <c r="T486" s="304"/>
      <c r="U486" s="158"/>
      <c r="V486" s="158"/>
      <c r="W486" s="158"/>
      <c r="X486" s="158"/>
    </row>
    <row r="487" spans="2:24" ht="30" customHeight="1" outlineLevel="1" x14ac:dyDescent="0.25">
      <c r="B487" s="2">
        <v>450</v>
      </c>
      <c r="C487" s="2">
        <v>368</v>
      </c>
      <c r="D487" s="354" t="s">
        <v>907</v>
      </c>
      <c r="E487" s="226">
        <v>4.2839999999999998</v>
      </c>
      <c r="F487" s="225"/>
      <c r="G487" s="225"/>
      <c r="H487" s="225"/>
      <c r="J487" s="2">
        <v>450</v>
      </c>
      <c r="K487" s="2">
        <v>368</v>
      </c>
      <c r="L487" s="236" t="str">
        <f t="shared" ref="L487:P488" si="152">D499</f>
        <v>Старосамбірський районний суд Львівської області</v>
      </c>
      <c r="M487" s="227">
        <f t="shared" si="152"/>
        <v>0.95199999999999996</v>
      </c>
      <c r="N487" s="225">
        <f t="shared" si="152"/>
        <v>0</v>
      </c>
      <c r="O487" s="225">
        <f t="shared" si="152"/>
        <v>0</v>
      </c>
      <c r="P487" s="225">
        <f t="shared" si="152"/>
        <v>0</v>
      </c>
      <c r="R487" s="2"/>
      <c r="S487" s="2"/>
      <c r="T487" s="304"/>
      <c r="U487" s="158"/>
      <c r="V487" s="158"/>
      <c r="W487" s="158"/>
      <c r="X487" s="158"/>
    </row>
    <row r="488" spans="2:24" ht="15.75" customHeight="1" outlineLevel="1" thickBot="1" x14ac:dyDescent="0.3">
      <c r="B488" s="2">
        <v>451</v>
      </c>
      <c r="C488" s="2">
        <v>369</v>
      </c>
      <c r="D488" s="354" t="s">
        <v>908</v>
      </c>
      <c r="E488" s="226">
        <v>0.50719999999999998</v>
      </c>
      <c r="F488" s="225"/>
      <c r="G488" s="225"/>
      <c r="H488" s="225"/>
      <c r="J488" s="228">
        <v>451</v>
      </c>
      <c r="K488" s="228">
        <v>369</v>
      </c>
      <c r="L488" s="270" t="str">
        <f t="shared" si="152"/>
        <v>Турківський районний суд Львівської області</v>
      </c>
      <c r="M488" s="248">
        <f t="shared" si="152"/>
        <v>0.97199999999999998</v>
      </c>
      <c r="N488" s="271">
        <f t="shared" si="152"/>
        <v>0</v>
      </c>
      <c r="O488" s="271">
        <f t="shared" si="152"/>
        <v>0</v>
      </c>
      <c r="P488" s="271">
        <f t="shared" si="152"/>
        <v>0</v>
      </c>
      <c r="R488" s="228"/>
      <c r="S488" s="228"/>
      <c r="T488" s="347"/>
      <c r="U488" s="251"/>
      <c r="V488" s="251"/>
      <c r="W488" s="251"/>
      <c r="X488" s="251"/>
    </row>
    <row r="489" spans="2:24" ht="15" customHeight="1" outlineLevel="1" thickTop="1" x14ac:dyDescent="0.25">
      <c r="B489" s="2">
        <v>452</v>
      </c>
      <c r="C489" s="2">
        <v>370</v>
      </c>
      <c r="D489" s="354" t="s">
        <v>909</v>
      </c>
      <c r="E489" s="226">
        <v>3.964</v>
      </c>
      <c r="F489" s="225"/>
      <c r="G489" s="225"/>
      <c r="H489" s="225"/>
      <c r="J489" s="243">
        <v>452</v>
      </c>
      <c r="K489" s="243">
        <v>370</v>
      </c>
      <c r="L489" s="244" t="str">
        <f>D488</f>
        <v>Жидачівський районний суд Львівської області</v>
      </c>
      <c r="M489" s="241">
        <f>E488</f>
        <v>0.50719999999999998</v>
      </c>
      <c r="N489" s="242">
        <f>F488</f>
        <v>0</v>
      </c>
      <c r="O489" s="242">
        <f>G488</f>
        <v>0</v>
      </c>
      <c r="P489" s="242">
        <f>H488</f>
        <v>0</v>
      </c>
      <c r="R489" s="243">
        <v>247</v>
      </c>
      <c r="S489" s="243">
        <v>215</v>
      </c>
      <c r="T489" s="244" t="s">
        <v>651</v>
      </c>
      <c r="U489" s="241">
        <f>M489+M490+M491</f>
        <v>10.4552</v>
      </c>
      <c r="V489" s="241">
        <f>N489+N490+N491</f>
        <v>0</v>
      </c>
      <c r="W489" s="241">
        <f>O489+O490+O491</f>
        <v>0</v>
      </c>
      <c r="X489" s="241">
        <f>P489+P490+P491</f>
        <v>0</v>
      </c>
    </row>
    <row r="490" spans="2:24" ht="15" customHeight="1" outlineLevel="1" x14ac:dyDescent="0.25">
      <c r="B490" s="2">
        <v>453</v>
      </c>
      <c r="C490" s="2">
        <v>371</v>
      </c>
      <c r="D490" s="354" t="s">
        <v>910</v>
      </c>
      <c r="E490" s="226">
        <v>3.7120000000000002</v>
      </c>
      <c r="F490" s="225"/>
      <c r="G490" s="225"/>
      <c r="H490" s="225"/>
      <c r="J490" s="2">
        <v>453</v>
      </c>
      <c r="K490" s="2">
        <v>371</v>
      </c>
      <c r="L490" s="236" t="str">
        <f>D497</f>
        <v>Сколівський районний суд Львівської області</v>
      </c>
      <c r="M490" s="227">
        <f>E497</f>
        <v>3.972</v>
      </c>
      <c r="N490" s="225">
        <f>F497</f>
        <v>0</v>
      </c>
      <c r="O490" s="225">
        <f>G497</f>
        <v>0</v>
      </c>
      <c r="P490" s="225">
        <f>H497</f>
        <v>0</v>
      </c>
      <c r="R490" s="2"/>
      <c r="S490" s="2"/>
      <c r="T490" s="304"/>
      <c r="U490" s="158"/>
      <c r="V490" s="158"/>
      <c r="W490" s="158"/>
      <c r="X490" s="158"/>
    </row>
    <row r="491" spans="2:24" ht="30.75" customHeight="1" outlineLevel="1" thickBot="1" x14ac:dyDescent="0.3">
      <c r="B491" s="2">
        <v>454</v>
      </c>
      <c r="C491" s="2">
        <v>372</v>
      </c>
      <c r="D491" s="354" t="s">
        <v>911</v>
      </c>
      <c r="E491" s="226">
        <v>4.0199999999999996</v>
      </c>
      <c r="F491" s="225"/>
      <c r="G491" s="225"/>
      <c r="H491" s="225"/>
      <c r="J491" s="228">
        <v>454</v>
      </c>
      <c r="K491" s="228">
        <v>372</v>
      </c>
      <c r="L491" s="270" t="str">
        <f>D482</f>
        <v>Стрийський міськрайонний суд Львівської області</v>
      </c>
      <c r="M491" s="248">
        <f>E482</f>
        <v>5.976</v>
      </c>
      <c r="N491" s="271">
        <f>F482</f>
        <v>0</v>
      </c>
      <c r="O491" s="271">
        <f>G482</f>
        <v>0</v>
      </c>
      <c r="P491" s="271">
        <f>H482</f>
        <v>0</v>
      </c>
      <c r="R491" s="228"/>
      <c r="S491" s="228"/>
      <c r="T491" s="347"/>
      <c r="U491" s="251"/>
      <c r="V491" s="251"/>
      <c r="W491" s="251"/>
      <c r="X491" s="251"/>
    </row>
    <row r="492" spans="2:24" ht="15" customHeight="1" outlineLevel="1" thickTop="1" x14ac:dyDescent="0.25">
      <c r="B492" s="2">
        <v>455</v>
      </c>
      <c r="C492" s="2">
        <v>373</v>
      </c>
      <c r="D492" s="354" t="s">
        <v>912</v>
      </c>
      <c r="E492" s="226">
        <v>2.028</v>
      </c>
      <c r="F492" s="225"/>
      <c r="G492" s="225"/>
      <c r="H492" s="225"/>
      <c r="J492" s="243">
        <v>455</v>
      </c>
      <c r="K492" s="243">
        <v>373</v>
      </c>
      <c r="L492" s="244" t="str">
        <f>D498</f>
        <v>Сокальський районний суд Львівської області</v>
      </c>
      <c r="M492" s="241">
        <f>E498</f>
        <v>3.6640000000000001</v>
      </c>
      <c r="N492" s="242">
        <f>F498</f>
        <v>0</v>
      </c>
      <c r="O492" s="242">
        <f>G498</f>
        <v>0</v>
      </c>
      <c r="P492" s="242">
        <f>H498</f>
        <v>0</v>
      </c>
      <c r="R492" s="243">
        <v>248</v>
      </c>
      <c r="S492" s="243">
        <v>216</v>
      </c>
      <c r="T492" s="244" t="s">
        <v>653</v>
      </c>
      <c r="U492" s="241">
        <f>M492+M493</f>
        <v>7.66052</v>
      </c>
      <c r="V492" s="241">
        <f>N492+N493</f>
        <v>0</v>
      </c>
      <c r="W492" s="241">
        <f>O492+O493</f>
        <v>0</v>
      </c>
      <c r="X492" s="241">
        <f>P492+P493</f>
        <v>0</v>
      </c>
    </row>
    <row r="493" spans="2:24" ht="30.75" customHeight="1" outlineLevel="1" thickBot="1" x14ac:dyDescent="0.3">
      <c r="B493" s="2">
        <v>456</v>
      </c>
      <c r="C493" s="2">
        <v>374</v>
      </c>
      <c r="D493" s="354" t="s">
        <v>913</v>
      </c>
      <c r="E493" s="226">
        <v>3.4079999999999999</v>
      </c>
      <c r="F493" s="225"/>
      <c r="G493" s="225"/>
      <c r="H493" s="225"/>
      <c r="J493" s="228">
        <v>456</v>
      </c>
      <c r="K493" s="228">
        <v>374</v>
      </c>
      <c r="L493" s="270" t="str">
        <f>D484</f>
        <v>Червоноградський міський суд Львівської області</v>
      </c>
      <c r="M493" s="248">
        <f>E484</f>
        <v>3.9965199999999999</v>
      </c>
      <c r="N493" s="271">
        <f>F484</f>
        <v>0</v>
      </c>
      <c r="O493" s="271">
        <f>G484</f>
        <v>0</v>
      </c>
      <c r="P493" s="271">
        <f>H484</f>
        <v>0</v>
      </c>
      <c r="R493" s="228"/>
      <c r="S493" s="228"/>
      <c r="T493" s="253"/>
      <c r="U493" s="251"/>
      <c r="V493" s="251"/>
      <c r="W493" s="251"/>
      <c r="X493" s="251"/>
    </row>
    <row r="494" spans="2:24" ht="15" customHeight="1" outlineLevel="1" thickTop="1" x14ac:dyDescent="0.25">
      <c r="B494" s="2">
        <v>457</v>
      </c>
      <c r="C494" s="2">
        <v>375</v>
      </c>
      <c r="D494" s="354" t="s">
        <v>914</v>
      </c>
      <c r="E494" s="226">
        <v>2.476</v>
      </c>
      <c r="F494" s="225"/>
      <c r="G494" s="225"/>
      <c r="H494" s="225"/>
      <c r="J494" s="243">
        <v>457</v>
      </c>
      <c r="K494" s="243">
        <v>375</v>
      </c>
      <c r="L494" s="244" t="str">
        <f>D487</f>
        <v>Городоцький районний суд Львівської області</v>
      </c>
      <c r="M494" s="241">
        <f>E487</f>
        <v>4.2839999999999998</v>
      </c>
      <c r="N494" s="242">
        <f>F487</f>
        <v>0</v>
      </c>
      <c r="O494" s="242">
        <f>G487</f>
        <v>0</v>
      </c>
      <c r="P494" s="242">
        <f>H487</f>
        <v>0</v>
      </c>
      <c r="R494" s="243">
        <v>249</v>
      </c>
      <c r="S494" s="243">
        <v>217</v>
      </c>
      <c r="T494" s="326" t="s">
        <v>655</v>
      </c>
      <c r="U494" s="241">
        <f>M494+M495</f>
        <v>7.3040000000000003</v>
      </c>
      <c r="V494" s="241">
        <f>N494+N495</f>
        <v>0</v>
      </c>
      <c r="W494" s="241">
        <f>O494+O495</f>
        <v>0</v>
      </c>
      <c r="X494" s="241">
        <f>P494+P495</f>
        <v>0</v>
      </c>
    </row>
    <row r="495" spans="2:24" ht="15.75" customHeight="1" outlineLevel="1" thickBot="1" x14ac:dyDescent="0.3">
      <c r="B495" s="2">
        <v>458</v>
      </c>
      <c r="C495" s="2">
        <v>376</v>
      </c>
      <c r="D495" s="354" t="s">
        <v>915</v>
      </c>
      <c r="E495" s="226">
        <v>5.9119999999999999</v>
      </c>
      <c r="F495" s="225"/>
      <c r="G495" s="225"/>
      <c r="H495" s="225"/>
      <c r="J495" s="228">
        <v>458</v>
      </c>
      <c r="K495" s="228">
        <v>376</v>
      </c>
      <c r="L495" s="270" t="str">
        <f>D501</f>
        <v>Яворівський районний суд Львівської області</v>
      </c>
      <c r="M495" s="248">
        <f>E501</f>
        <v>3.02</v>
      </c>
      <c r="N495" s="271">
        <f>F501</f>
        <v>0</v>
      </c>
      <c r="O495" s="271">
        <f>G501</f>
        <v>0</v>
      </c>
      <c r="P495" s="271">
        <f>H501</f>
        <v>0</v>
      </c>
      <c r="R495" s="228"/>
      <c r="S495" s="228"/>
      <c r="T495" s="253"/>
      <c r="U495" s="251"/>
      <c r="V495" s="251"/>
      <c r="W495" s="251"/>
      <c r="X495" s="251"/>
    </row>
    <row r="496" spans="2:24" ht="15" customHeight="1" outlineLevel="1" thickTop="1" x14ac:dyDescent="0.25">
      <c r="B496" s="2">
        <v>459</v>
      </c>
      <c r="C496" s="2">
        <v>377</v>
      </c>
      <c r="D496" s="354" t="s">
        <v>916</v>
      </c>
      <c r="E496" s="226">
        <v>1.004</v>
      </c>
      <c r="F496" s="225"/>
      <c r="G496" s="225"/>
      <c r="H496" s="225"/>
      <c r="J496" s="243">
        <v>459</v>
      </c>
      <c r="K496" s="243">
        <v>377</v>
      </c>
      <c r="L496" s="244" t="str">
        <f>D475</f>
        <v>Личаківський районний суд м.Львова</v>
      </c>
      <c r="M496" s="241">
        <f>E475</f>
        <v>8.9600000000000009</v>
      </c>
      <c r="N496" s="242">
        <f>F475</f>
        <v>0</v>
      </c>
      <c r="O496" s="242">
        <f>G475</f>
        <v>0</v>
      </c>
      <c r="P496" s="242">
        <f>H475</f>
        <v>0</v>
      </c>
      <c r="R496" s="243">
        <v>250</v>
      </c>
      <c r="S496" s="243">
        <v>218</v>
      </c>
      <c r="T496" s="244" t="s">
        <v>218</v>
      </c>
      <c r="U496" s="241">
        <f>M496+M497</f>
        <v>21.984000000000002</v>
      </c>
      <c r="V496" s="241">
        <f>N496+N497</f>
        <v>0</v>
      </c>
      <c r="W496" s="241">
        <f>O496+O497</f>
        <v>0</v>
      </c>
      <c r="X496" s="241">
        <f>P496+P497</f>
        <v>0</v>
      </c>
    </row>
    <row r="497" spans="2:24" ht="15.75" customHeight="1" outlineLevel="1" thickBot="1" x14ac:dyDescent="0.3">
      <c r="B497" s="2">
        <v>460</v>
      </c>
      <c r="C497" s="2">
        <v>378</v>
      </c>
      <c r="D497" s="354" t="s">
        <v>917</v>
      </c>
      <c r="E497" s="226">
        <v>3.972</v>
      </c>
      <c r="F497" s="225"/>
      <c r="G497" s="225"/>
      <c r="H497" s="225"/>
      <c r="J497" s="228">
        <v>460</v>
      </c>
      <c r="K497" s="228">
        <v>378</v>
      </c>
      <c r="L497" s="270" t="str">
        <f>D477</f>
        <v>Шевченківський районний суд м.Львова</v>
      </c>
      <c r="M497" s="248">
        <f>E477</f>
        <v>13.023999999999999</v>
      </c>
      <c r="N497" s="271">
        <f>F477</f>
        <v>0</v>
      </c>
      <c r="O497" s="271">
        <f>G477</f>
        <v>0</v>
      </c>
      <c r="P497" s="271">
        <f>H477</f>
        <v>0</v>
      </c>
      <c r="R497" s="228"/>
      <c r="S497" s="228"/>
      <c r="T497" s="253"/>
      <c r="U497" s="251"/>
      <c r="V497" s="251"/>
      <c r="W497" s="251"/>
      <c r="X497" s="251"/>
    </row>
    <row r="498" spans="2:24" ht="15" customHeight="1" outlineLevel="1" thickTop="1" x14ac:dyDescent="0.25">
      <c r="B498" s="2">
        <v>461</v>
      </c>
      <c r="C498" s="2">
        <v>379</v>
      </c>
      <c r="D498" s="354" t="s">
        <v>918</v>
      </c>
      <c r="E498" s="226">
        <v>3.6640000000000001</v>
      </c>
      <c r="F498" s="225"/>
      <c r="G498" s="225"/>
      <c r="H498" s="225"/>
      <c r="J498" s="243">
        <v>461</v>
      </c>
      <c r="K498" s="243">
        <v>379</v>
      </c>
      <c r="L498" s="244" t="str">
        <f>D473</f>
        <v>Галицький районний суд м.Львова</v>
      </c>
      <c r="M498" s="241">
        <f>E473</f>
        <v>10.992000000000001</v>
      </c>
      <c r="N498" s="242">
        <f>F473</f>
        <v>0</v>
      </c>
      <c r="O498" s="242">
        <f>G473</f>
        <v>0</v>
      </c>
      <c r="P498" s="242">
        <f>H473</f>
        <v>0</v>
      </c>
      <c r="R498" s="243">
        <v>251</v>
      </c>
      <c r="S498" s="243">
        <v>219</v>
      </c>
      <c r="T498" s="244" t="s">
        <v>219</v>
      </c>
      <c r="U498" s="241">
        <f>M498+M499</f>
        <v>20.352</v>
      </c>
      <c r="V498" s="241">
        <f>N498+N499</f>
        <v>0</v>
      </c>
      <c r="W498" s="241">
        <f>O498+O499</f>
        <v>0</v>
      </c>
      <c r="X498" s="241">
        <f>P498+P499</f>
        <v>0</v>
      </c>
    </row>
    <row r="499" spans="2:24" ht="15.75" customHeight="1" outlineLevel="1" thickBot="1" x14ac:dyDescent="0.3">
      <c r="B499" s="2">
        <v>462</v>
      </c>
      <c r="C499" s="2">
        <v>380</v>
      </c>
      <c r="D499" s="354" t="s">
        <v>919</v>
      </c>
      <c r="E499" s="226">
        <v>0.95199999999999996</v>
      </c>
      <c r="F499" s="225"/>
      <c r="G499" s="225"/>
      <c r="H499" s="225"/>
      <c r="J499" s="228">
        <v>462</v>
      </c>
      <c r="K499" s="228">
        <v>380</v>
      </c>
      <c r="L499" s="270" t="str">
        <f>D478</f>
        <v>Сихівський районний суд м.Львова</v>
      </c>
      <c r="M499" s="248">
        <f>E478</f>
        <v>9.36</v>
      </c>
      <c r="N499" s="271">
        <f>F478</f>
        <v>0</v>
      </c>
      <c r="O499" s="271">
        <f>G478</f>
        <v>0</v>
      </c>
      <c r="P499" s="271">
        <f>H478</f>
        <v>0</v>
      </c>
      <c r="R499" s="228"/>
      <c r="S499" s="228"/>
      <c r="T499" s="253"/>
      <c r="U499" s="251"/>
      <c r="V499" s="251"/>
      <c r="W499" s="251"/>
      <c r="X499" s="251"/>
    </row>
    <row r="500" spans="2:24" ht="15.75" customHeight="1" outlineLevel="1" thickTop="1" x14ac:dyDescent="0.25">
      <c r="B500" s="2">
        <v>463</v>
      </c>
      <c r="C500" s="2">
        <v>381</v>
      </c>
      <c r="D500" s="354" t="s">
        <v>920</v>
      </c>
      <c r="E500" s="226">
        <v>0.97199999999999998</v>
      </c>
      <c r="F500" s="225"/>
      <c r="G500" s="225"/>
      <c r="H500" s="225"/>
      <c r="J500" s="239">
        <v>463</v>
      </c>
      <c r="K500" s="239">
        <v>381</v>
      </c>
      <c r="L500" s="297" t="str">
        <f>D474</f>
        <v>Залізничний районний суд м.Львова</v>
      </c>
      <c r="M500" s="241">
        <f>E474</f>
        <v>11.012</v>
      </c>
      <c r="N500" s="242">
        <f>F474</f>
        <v>0</v>
      </c>
      <c r="O500" s="242">
        <f>G474</f>
        <v>0</v>
      </c>
      <c r="P500" s="242">
        <f>H474</f>
        <v>0</v>
      </c>
      <c r="R500" s="239">
        <v>252</v>
      </c>
      <c r="S500" s="239">
        <v>220</v>
      </c>
      <c r="T500" s="297" t="s">
        <v>220</v>
      </c>
      <c r="U500" s="246">
        <f>M500+M501</f>
        <v>19.783999999999999</v>
      </c>
      <c r="V500" s="246">
        <f>N500+N501</f>
        <v>0</v>
      </c>
      <c r="W500" s="246">
        <f>O500+O501</f>
        <v>0</v>
      </c>
      <c r="X500" s="246">
        <f>P500+P501</f>
        <v>0</v>
      </c>
    </row>
    <row r="501" spans="2:24" ht="15.75" customHeight="1" outlineLevel="1" thickBot="1" x14ac:dyDescent="0.3">
      <c r="B501" s="337">
        <v>464</v>
      </c>
      <c r="C501" s="337">
        <v>382</v>
      </c>
      <c r="D501" s="355" t="s">
        <v>921</v>
      </c>
      <c r="E501" s="288">
        <v>3.02</v>
      </c>
      <c r="F501" s="287"/>
      <c r="G501" s="287"/>
      <c r="H501" s="287"/>
      <c r="J501" s="337">
        <v>464</v>
      </c>
      <c r="K501" s="337">
        <v>382</v>
      </c>
      <c r="L501" s="351" t="str">
        <f>D476</f>
        <v>Франківський районний суд м.Львова</v>
      </c>
      <c r="M501" s="350">
        <f>E476</f>
        <v>8.7720000000000002</v>
      </c>
      <c r="N501" s="287">
        <f>F476</f>
        <v>0</v>
      </c>
      <c r="O501" s="287">
        <f>G476</f>
        <v>0</v>
      </c>
      <c r="P501" s="287">
        <f>H476</f>
        <v>0</v>
      </c>
      <c r="R501" s="337"/>
      <c r="S501" s="337"/>
      <c r="T501" s="377"/>
      <c r="U501" s="353"/>
      <c r="V501" s="353"/>
      <c r="W501" s="353"/>
      <c r="X501" s="353"/>
    </row>
    <row r="502" spans="2:24" ht="30.75" customHeight="1" outlineLevel="1" thickTop="1" x14ac:dyDescent="0.25">
      <c r="B502" s="243">
        <v>465</v>
      </c>
      <c r="C502" s="243">
        <v>383</v>
      </c>
      <c r="D502" s="360" t="s">
        <v>922</v>
      </c>
      <c r="E502" s="291">
        <v>3.972</v>
      </c>
      <c r="F502" s="242"/>
      <c r="G502" s="242"/>
      <c r="H502" s="242"/>
      <c r="J502" s="243">
        <v>465</v>
      </c>
      <c r="K502" s="243">
        <v>383</v>
      </c>
      <c r="L502" s="244" t="str">
        <f>D503</f>
        <v>Баштанський  районний суд Миколаївської області</v>
      </c>
      <c r="M502" s="241">
        <f>E503</f>
        <v>2</v>
      </c>
      <c r="N502" s="242">
        <f>F503</f>
        <v>0</v>
      </c>
      <c r="O502" s="242">
        <f>G503</f>
        <v>0</v>
      </c>
      <c r="P502" s="242">
        <f>H503</f>
        <v>0</v>
      </c>
      <c r="R502" s="243">
        <v>253</v>
      </c>
      <c r="S502" s="243">
        <v>221</v>
      </c>
      <c r="T502" s="244" t="s">
        <v>660</v>
      </c>
      <c r="U502" s="241">
        <f>M502+M503+M504</f>
        <v>8.6679999999999993</v>
      </c>
      <c r="V502" s="241">
        <f>N502+N503+N504</f>
        <v>0</v>
      </c>
      <c r="W502" s="241">
        <f>O502+O503+O504</f>
        <v>0</v>
      </c>
      <c r="X502" s="241">
        <f>P502+P503+P504</f>
        <v>0</v>
      </c>
    </row>
    <row r="503" spans="2:24" ht="30" customHeight="1" outlineLevel="1" x14ac:dyDescent="0.25">
      <c r="B503" s="2">
        <v>466</v>
      </c>
      <c r="C503" s="2">
        <v>384</v>
      </c>
      <c r="D503" s="354" t="s">
        <v>923</v>
      </c>
      <c r="E503" s="226">
        <v>2</v>
      </c>
      <c r="F503" s="225"/>
      <c r="G503" s="225"/>
      <c r="H503" s="225"/>
      <c r="J503" s="2">
        <v>466</v>
      </c>
      <c r="K503" s="2">
        <v>384</v>
      </c>
      <c r="L503" s="236" t="str">
        <f>D513</f>
        <v>Казанківський районний суд Миколаївської області</v>
      </c>
      <c r="M503" s="241">
        <f>E513</f>
        <v>2.8919999999999999</v>
      </c>
      <c r="N503" s="225">
        <f>F513</f>
        <v>0</v>
      </c>
      <c r="O503" s="225">
        <f>G513</f>
        <v>0</v>
      </c>
      <c r="P503" s="225">
        <f>H513</f>
        <v>0</v>
      </c>
      <c r="R503" s="2"/>
      <c r="S503" s="2"/>
      <c r="T503" s="304"/>
      <c r="U503" s="158"/>
      <c r="V503" s="158"/>
      <c r="W503" s="158"/>
      <c r="X503" s="158"/>
    </row>
    <row r="504" spans="2:24" ht="30.75" customHeight="1" outlineLevel="1" thickBot="1" x14ac:dyDescent="0.3">
      <c r="B504" s="2">
        <v>467</v>
      </c>
      <c r="C504" s="2">
        <v>385</v>
      </c>
      <c r="D504" s="354" t="s">
        <v>924</v>
      </c>
      <c r="E504" s="226">
        <v>1.8480000000000001</v>
      </c>
      <c r="F504" s="225"/>
      <c r="G504" s="225"/>
      <c r="H504" s="225"/>
      <c r="J504" s="228">
        <v>467</v>
      </c>
      <c r="K504" s="228">
        <v>385</v>
      </c>
      <c r="L504" s="270" t="str">
        <f>D516</f>
        <v>Новобузький районний суд Миколаївської області</v>
      </c>
      <c r="M504" s="248">
        <f>E516</f>
        <v>3.7759999999999998</v>
      </c>
      <c r="N504" s="271">
        <f>F516</f>
        <v>0</v>
      </c>
      <c r="O504" s="271">
        <f>G516</f>
        <v>0</v>
      </c>
      <c r="P504" s="271">
        <f>H516</f>
        <v>0</v>
      </c>
      <c r="R504" s="228"/>
      <c r="S504" s="228"/>
      <c r="T504" s="347"/>
      <c r="U504" s="251"/>
      <c r="V504" s="251"/>
      <c r="W504" s="251"/>
      <c r="X504" s="251"/>
    </row>
    <row r="505" spans="2:24" ht="30" customHeight="1" outlineLevel="1" thickTop="1" x14ac:dyDescent="0.25">
      <c r="B505" s="2">
        <v>468</v>
      </c>
      <c r="C505" s="2">
        <v>386</v>
      </c>
      <c r="D505" s="354" t="s">
        <v>925</v>
      </c>
      <c r="E505" s="226">
        <v>2</v>
      </c>
      <c r="F505" s="225"/>
      <c r="G505" s="225"/>
      <c r="H505" s="225"/>
      <c r="J505" s="243">
        <v>468</v>
      </c>
      <c r="K505" s="243">
        <v>386</v>
      </c>
      <c r="L505" s="244" t="str">
        <f t="shared" ref="L505:P506" si="153">D507</f>
        <v>Веселинівський  районний суд Миколаївської області</v>
      </c>
      <c r="M505" s="241">
        <f t="shared" si="153"/>
        <v>3.8919999999999999</v>
      </c>
      <c r="N505" s="242">
        <f t="shared" si="153"/>
        <v>0</v>
      </c>
      <c r="O505" s="242">
        <f t="shared" si="153"/>
        <v>0</v>
      </c>
      <c r="P505" s="242">
        <f t="shared" si="153"/>
        <v>0</v>
      </c>
      <c r="R505" s="243">
        <v>254</v>
      </c>
      <c r="S505" s="243">
        <v>222</v>
      </c>
      <c r="T505" s="244" t="s">
        <v>221</v>
      </c>
      <c r="U505" s="241">
        <f>M505+M506+M507+M508</f>
        <v>16.788</v>
      </c>
      <c r="V505" s="241">
        <f>N505+N506+N507+N508</f>
        <v>0</v>
      </c>
      <c r="W505" s="241">
        <f>O505+O506+O507+O508</f>
        <v>0</v>
      </c>
      <c r="X505" s="241">
        <f>P505+P506+P507+P508</f>
        <v>0</v>
      </c>
    </row>
    <row r="506" spans="2:24" ht="30" customHeight="1" outlineLevel="1" x14ac:dyDescent="0.25">
      <c r="B506" s="2">
        <v>469</v>
      </c>
      <c r="C506" s="2">
        <v>387</v>
      </c>
      <c r="D506" s="354" t="s">
        <v>926</v>
      </c>
      <c r="E506" s="226">
        <v>1</v>
      </c>
      <c r="F506" s="225"/>
      <c r="G506" s="225"/>
      <c r="H506" s="225"/>
      <c r="J506" s="2">
        <v>469</v>
      </c>
      <c r="K506" s="2">
        <v>387</v>
      </c>
      <c r="L506" s="236" t="str">
        <f t="shared" si="153"/>
        <v>Вознесенський міськрайонний суд Миколаївської області</v>
      </c>
      <c r="M506" s="227">
        <f t="shared" si="153"/>
        <v>8.92</v>
      </c>
      <c r="N506" s="225">
        <f t="shared" si="153"/>
        <v>0</v>
      </c>
      <c r="O506" s="225">
        <f t="shared" si="153"/>
        <v>0</v>
      </c>
      <c r="P506" s="225">
        <f t="shared" si="153"/>
        <v>0</v>
      </c>
      <c r="R506" s="2"/>
      <c r="S506" s="2"/>
      <c r="T506" s="304"/>
      <c r="U506" s="158"/>
      <c r="V506" s="158"/>
      <c r="W506" s="158"/>
      <c r="X506" s="158"/>
    </row>
    <row r="507" spans="2:24" ht="30" customHeight="1" outlineLevel="1" x14ac:dyDescent="0.25">
      <c r="B507" s="2">
        <v>470</v>
      </c>
      <c r="C507" s="2">
        <v>388</v>
      </c>
      <c r="D507" s="354" t="s">
        <v>927</v>
      </c>
      <c r="E507" s="226">
        <v>3.8919999999999999</v>
      </c>
      <c r="F507" s="225"/>
      <c r="G507" s="225"/>
      <c r="H507" s="225"/>
      <c r="J507" s="2">
        <v>470</v>
      </c>
      <c r="K507" s="2">
        <v>388</v>
      </c>
      <c r="L507" s="236" t="str">
        <f t="shared" ref="L507:P508" si="154">D510</f>
        <v>Доманівський районний суд Миколаївської області</v>
      </c>
      <c r="M507" s="227">
        <f t="shared" si="154"/>
        <v>3</v>
      </c>
      <c r="N507" s="225">
        <f t="shared" si="154"/>
        <v>0</v>
      </c>
      <c r="O507" s="225">
        <f t="shared" si="154"/>
        <v>0</v>
      </c>
      <c r="P507" s="225">
        <f t="shared" si="154"/>
        <v>0</v>
      </c>
      <c r="R507" s="2"/>
      <c r="S507" s="2"/>
      <c r="T507" s="304"/>
      <c r="U507" s="158"/>
      <c r="V507" s="158"/>
      <c r="W507" s="158"/>
      <c r="X507" s="158"/>
    </row>
    <row r="508" spans="2:24" ht="30.75" customHeight="1" outlineLevel="1" thickBot="1" x14ac:dyDescent="0.3">
      <c r="B508" s="2">
        <v>471</v>
      </c>
      <c r="C508" s="2">
        <v>389</v>
      </c>
      <c r="D508" s="354" t="s">
        <v>928</v>
      </c>
      <c r="E508" s="226">
        <v>8.92</v>
      </c>
      <c r="F508" s="225"/>
      <c r="G508" s="225"/>
      <c r="H508" s="225"/>
      <c r="J508" s="228">
        <v>471</v>
      </c>
      <c r="K508" s="228">
        <v>389</v>
      </c>
      <c r="L508" s="270" t="str">
        <f t="shared" si="154"/>
        <v>Єланецький  районний суд Миколаївської області</v>
      </c>
      <c r="M508" s="248">
        <f t="shared" si="154"/>
        <v>0.97599999999999998</v>
      </c>
      <c r="N508" s="271">
        <f t="shared" si="154"/>
        <v>0</v>
      </c>
      <c r="O508" s="271">
        <f t="shared" si="154"/>
        <v>0</v>
      </c>
      <c r="P508" s="271">
        <f t="shared" si="154"/>
        <v>0</v>
      </c>
      <c r="R508" s="228"/>
      <c r="S508" s="228"/>
      <c r="T508" s="347"/>
      <c r="U508" s="251"/>
      <c r="V508" s="251"/>
      <c r="W508" s="251"/>
      <c r="X508" s="251"/>
    </row>
    <row r="509" spans="2:24" ht="30" customHeight="1" outlineLevel="1" thickTop="1" x14ac:dyDescent="0.25">
      <c r="B509" s="2">
        <v>472</v>
      </c>
      <c r="C509" s="2">
        <v>390</v>
      </c>
      <c r="D509" s="354" t="s">
        <v>929</v>
      </c>
      <c r="E509" s="226">
        <v>2</v>
      </c>
      <c r="F509" s="225"/>
      <c r="G509" s="225"/>
      <c r="H509" s="225"/>
      <c r="J509" s="243">
        <v>472</v>
      </c>
      <c r="K509" s="243">
        <v>390</v>
      </c>
      <c r="L509" s="244" t="str">
        <f>D504</f>
        <v>Березанський  районний суд Миколаївської області</v>
      </c>
      <c r="M509" s="241">
        <f>E504</f>
        <v>1.8480000000000001</v>
      </c>
      <c r="N509" s="242">
        <f>F504</f>
        <v>0</v>
      </c>
      <c r="O509" s="242">
        <f>G504</f>
        <v>0</v>
      </c>
      <c r="P509" s="242">
        <f>H504</f>
        <v>0</v>
      </c>
      <c r="R509" s="243">
        <v>255</v>
      </c>
      <c r="S509" s="243">
        <v>223</v>
      </c>
      <c r="T509" s="244" t="s">
        <v>222</v>
      </c>
      <c r="U509" s="241">
        <f>M509+M510+M511</f>
        <v>9.1559999999999988</v>
      </c>
      <c r="V509" s="241">
        <f>N509+N510+N511</f>
        <v>0</v>
      </c>
      <c r="W509" s="241">
        <f>O509+O510+O511</f>
        <v>0</v>
      </c>
      <c r="X509" s="241">
        <f>P509+P510+P511</f>
        <v>0</v>
      </c>
    </row>
    <row r="510" spans="2:24" ht="30" customHeight="1" outlineLevel="1" x14ac:dyDescent="0.25">
      <c r="B510" s="2">
        <v>473</v>
      </c>
      <c r="C510" s="2">
        <v>391</v>
      </c>
      <c r="D510" s="354" t="s">
        <v>930</v>
      </c>
      <c r="E510" s="226">
        <v>3</v>
      </c>
      <c r="F510" s="225"/>
      <c r="G510" s="225"/>
      <c r="H510" s="225"/>
      <c r="J510" s="2">
        <v>473</v>
      </c>
      <c r="K510" s="2">
        <v>391</v>
      </c>
      <c r="L510" s="236" t="str">
        <f>D515</f>
        <v>Миколаївський  районний суд Миколаївської області</v>
      </c>
      <c r="M510" s="227">
        <f>E515</f>
        <v>3</v>
      </c>
      <c r="N510" s="225">
        <f>F515</f>
        <v>0</v>
      </c>
      <c r="O510" s="225">
        <f>G515</f>
        <v>0</v>
      </c>
      <c r="P510" s="225">
        <f>H515</f>
        <v>0</v>
      </c>
      <c r="R510" s="2"/>
      <c r="S510" s="2"/>
      <c r="T510" s="304"/>
      <c r="U510" s="158"/>
      <c r="V510" s="158"/>
      <c r="W510" s="158"/>
      <c r="X510" s="158"/>
    </row>
    <row r="511" spans="2:24" ht="30.75" customHeight="1" outlineLevel="1" thickBot="1" x14ac:dyDescent="0.3">
      <c r="B511" s="2">
        <v>474</v>
      </c>
      <c r="C511" s="2">
        <v>392</v>
      </c>
      <c r="D511" s="354" t="s">
        <v>931</v>
      </c>
      <c r="E511" s="226">
        <v>0.97599999999999998</v>
      </c>
      <c r="F511" s="225"/>
      <c r="G511" s="225"/>
      <c r="H511" s="225"/>
      <c r="J511" s="228">
        <v>474</v>
      </c>
      <c r="K511" s="228">
        <v>392</v>
      </c>
      <c r="L511" s="270" t="str">
        <f>D518</f>
        <v>Очаківський міськрайонний суд Миколаївської області</v>
      </c>
      <c r="M511" s="248">
        <f>E518</f>
        <v>4.3079999999999998</v>
      </c>
      <c r="N511" s="271">
        <f>F518</f>
        <v>0</v>
      </c>
      <c r="O511" s="271">
        <f>G518</f>
        <v>0</v>
      </c>
      <c r="P511" s="271">
        <f>H518</f>
        <v>0</v>
      </c>
      <c r="R511" s="228"/>
      <c r="S511" s="228"/>
      <c r="T511" s="347"/>
      <c r="U511" s="251"/>
      <c r="V511" s="251"/>
      <c r="W511" s="251"/>
      <c r="X511" s="251"/>
    </row>
    <row r="512" spans="2:24" ht="30" customHeight="1" outlineLevel="1" thickTop="1" x14ac:dyDescent="0.25">
      <c r="B512" s="2">
        <v>475</v>
      </c>
      <c r="C512" s="2">
        <v>393</v>
      </c>
      <c r="D512" s="354" t="s">
        <v>932</v>
      </c>
      <c r="E512" s="226">
        <v>4.992</v>
      </c>
      <c r="F512" s="225"/>
      <c r="G512" s="225"/>
      <c r="H512" s="225"/>
      <c r="J512" s="243">
        <v>475</v>
      </c>
      <c r="K512" s="243">
        <v>393</v>
      </c>
      <c r="L512" s="244" t="str">
        <f>D509</f>
        <v>Врадіївський районний суд Миколаївської області</v>
      </c>
      <c r="M512" s="241">
        <f>E509</f>
        <v>2</v>
      </c>
      <c r="N512" s="242">
        <f>F509</f>
        <v>0</v>
      </c>
      <c r="O512" s="242">
        <f>G509</f>
        <v>0</v>
      </c>
      <c r="P512" s="242">
        <f>H509</f>
        <v>0</v>
      </c>
      <c r="R512" s="243">
        <v>256</v>
      </c>
      <c r="S512" s="243">
        <v>224</v>
      </c>
      <c r="T512" s="244" t="s">
        <v>223</v>
      </c>
      <c r="U512" s="241">
        <f>M512+M513+M514</f>
        <v>12.587999999999999</v>
      </c>
      <c r="V512" s="241">
        <f>N512+N513+N514</f>
        <v>0</v>
      </c>
      <c r="W512" s="241">
        <f>O512+O513+O514</f>
        <v>0</v>
      </c>
      <c r="X512" s="241">
        <f>P512+P513+P514</f>
        <v>0</v>
      </c>
    </row>
    <row r="513" spans="2:24" ht="30" customHeight="1" outlineLevel="1" x14ac:dyDescent="0.25">
      <c r="B513" s="2">
        <v>476</v>
      </c>
      <c r="C513" s="2">
        <v>394</v>
      </c>
      <c r="D513" s="354" t="s">
        <v>933</v>
      </c>
      <c r="E513" s="226">
        <v>2.8919999999999999</v>
      </c>
      <c r="F513" s="225"/>
      <c r="G513" s="225"/>
      <c r="H513" s="225"/>
      <c r="J513" s="2">
        <v>476</v>
      </c>
      <c r="K513" s="2">
        <v>394</v>
      </c>
      <c r="L513" s="236" t="str">
        <f>D514</f>
        <v>Кривоозерський  районний суд Миколаївської області</v>
      </c>
      <c r="M513" s="227">
        <f>E514</f>
        <v>1</v>
      </c>
      <c r="N513" s="225">
        <f>F514</f>
        <v>0</v>
      </c>
      <c r="O513" s="225">
        <f>G514</f>
        <v>0</v>
      </c>
      <c r="P513" s="225">
        <f>H514</f>
        <v>0</v>
      </c>
      <c r="R513" s="2"/>
      <c r="S513" s="2"/>
      <c r="T513" s="304"/>
      <c r="U513" s="158"/>
      <c r="V513" s="158"/>
      <c r="W513" s="158"/>
      <c r="X513" s="158"/>
    </row>
    <row r="514" spans="2:24" ht="30.75" customHeight="1" outlineLevel="1" thickBot="1" x14ac:dyDescent="0.3">
      <c r="B514" s="2">
        <v>477</v>
      </c>
      <c r="C514" s="2">
        <v>395</v>
      </c>
      <c r="D514" s="354" t="s">
        <v>934</v>
      </c>
      <c r="E514" s="226">
        <v>1</v>
      </c>
      <c r="F514" s="225"/>
      <c r="G514" s="225"/>
      <c r="H514" s="225"/>
      <c r="J514" s="228">
        <v>477</v>
      </c>
      <c r="K514" s="228">
        <v>395</v>
      </c>
      <c r="L514" s="270" t="str">
        <f>D519</f>
        <v>Первомайський міськрайонний суд Миколаївської області</v>
      </c>
      <c r="M514" s="248">
        <f>E519</f>
        <v>9.5879999999999992</v>
      </c>
      <c r="N514" s="271">
        <f>F519</f>
        <v>0</v>
      </c>
      <c r="O514" s="271">
        <f>G519</f>
        <v>0</v>
      </c>
      <c r="P514" s="271">
        <f>H519</f>
        <v>0</v>
      </c>
      <c r="R514" s="228"/>
      <c r="S514" s="228"/>
      <c r="T514" s="347"/>
      <c r="U514" s="251"/>
      <c r="V514" s="251"/>
      <c r="W514" s="251"/>
      <c r="X514" s="251"/>
    </row>
    <row r="515" spans="2:24" ht="30" customHeight="1" outlineLevel="1" thickTop="1" x14ac:dyDescent="0.25">
      <c r="B515" s="2">
        <v>478</v>
      </c>
      <c r="C515" s="2">
        <v>396</v>
      </c>
      <c r="D515" s="354" t="s">
        <v>935</v>
      </c>
      <c r="E515" s="226">
        <v>3</v>
      </c>
      <c r="F515" s="225"/>
      <c r="G515" s="225"/>
      <c r="H515" s="225"/>
      <c r="J515" s="243">
        <v>478</v>
      </c>
      <c r="K515" s="243">
        <v>396</v>
      </c>
      <c r="L515" s="244" t="str">
        <f>D505</f>
        <v>Березнегуватський  районний суд Миколаївської області</v>
      </c>
      <c r="M515" s="241">
        <f>E505</f>
        <v>2</v>
      </c>
      <c r="N515" s="242">
        <f>F505</f>
        <v>0</v>
      </c>
      <c r="O515" s="242">
        <f>G505</f>
        <v>0</v>
      </c>
      <c r="P515" s="242">
        <f>H505</f>
        <v>0</v>
      </c>
      <c r="R515" s="243">
        <v>257</v>
      </c>
      <c r="S515" s="243">
        <v>225</v>
      </c>
      <c r="T515" s="244" t="s">
        <v>224</v>
      </c>
      <c r="U515" s="241">
        <f>M515+M516</f>
        <v>3</v>
      </c>
      <c r="V515" s="241">
        <f>N515+N516</f>
        <v>0</v>
      </c>
      <c r="W515" s="241">
        <f>O515+O516</f>
        <v>0</v>
      </c>
      <c r="X515" s="241">
        <f>P515+P516</f>
        <v>0</v>
      </c>
    </row>
    <row r="516" spans="2:24" ht="30.75" customHeight="1" outlineLevel="1" thickBot="1" x14ac:dyDescent="0.3">
      <c r="B516" s="2">
        <v>479</v>
      </c>
      <c r="C516" s="2">
        <v>397</v>
      </c>
      <c r="D516" s="354" t="s">
        <v>936</v>
      </c>
      <c r="E516" s="226">
        <v>3.7759999999999998</v>
      </c>
      <c r="F516" s="225"/>
      <c r="G516" s="225"/>
      <c r="H516" s="225"/>
      <c r="J516" s="228">
        <v>479</v>
      </c>
      <c r="K516" s="228">
        <v>397</v>
      </c>
      <c r="L516" s="270" t="str">
        <f>D520</f>
        <v>Снігурівський районний суд Миколаївської області</v>
      </c>
      <c r="M516" s="248">
        <f>E520</f>
        <v>1</v>
      </c>
      <c r="N516" s="271">
        <f>F520</f>
        <v>0</v>
      </c>
      <c r="O516" s="271">
        <f>G520</f>
        <v>0</v>
      </c>
      <c r="P516" s="271">
        <f>H520</f>
        <v>0</v>
      </c>
      <c r="R516" s="228"/>
      <c r="S516" s="228"/>
      <c r="T516" s="253"/>
      <c r="U516" s="251"/>
      <c r="V516" s="251"/>
      <c r="W516" s="251"/>
      <c r="X516" s="251"/>
    </row>
    <row r="517" spans="2:24" ht="30" customHeight="1" outlineLevel="1" thickTop="1" x14ac:dyDescent="0.25">
      <c r="B517" s="2">
        <v>480</v>
      </c>
      <c r="C517" s="2">
        <v>398</v>
      </c>
      <c r="D517" s="354" t="s">
        <v>937</v>
      </c>
      <c r="E517" s="226">
        <v>2.012</v>
      </c>
      <c r="F517" s="225"/>
      <c r="G517" s="225"/>
      <c r="H517" s="225"/>
      <c r="J517" s="243">
        <v>480</v>
      </c>
      <c r="K517" s="243">
        <v>398</v>
      </c>
      <c r="L517" s="244" t="str">
        <f>D502</f>
        <v>Арбузинський районний суд Миколаївської області</v>
      </c>
      <c r="M517" s="241">
        <f>E502</f>
        <v>3.972</v>
      </c>
      <c r="N517" s="242">
        <f>F502</f>
        <v>0</v>
      </c>
      <c r="O517" s="242">
        <f>G502</f>
        <v>0</v>
      </c>
      <c r="P517" s="242">
        <f>H502</f>
        <v>0</v>
      </c>
      <c r="R517" s="243">
        <v>258</v>
      </c>
      <c r="S517" s="243">
        <v>226</v>
      </c>
      <c r="T517" s="244" t="s">
        <v>225</v>
      </c>
      <c r="U517" s="241">
        <f>M517+M518+M519</f>
        <v>8.2959999999999994</v>
      </c>
      <c r="V517" s="241">
        <f>N517+N518+N519</f>
        <v>0</v>
      </c>
      <c r="W517" s="241">
        <f>O517+O518+O519</f>
        <v>0</v>
      </c>
      <c r="X517" s="241">
        <f>P517+P518+P519</f>
        <v>0</v>
      </c>
    </row>
    <row r="518" spans="2:24" ht="30" customHeight="1" outlineLevel="1" x14ac:dyDescent="0.25">
      <c r="B518" s="2">
        <v>481</v>
      </c>
      <c r="C518" s="2">
        <v>399</v>
      </c>
      <c r="D518" s="354" t="s">
        <v>938</v>
      </c>
      <c r="E518" s="226">
        <v>4.3079999999999998</v>
      </c>
      <c r="F518" s="225"/>
      <c r="G518" s="225"/>
      <c r="H518" s="225"/>
      <c r="J518" s="2">
        <v>481</v>
      </c>
      <c r="K518" s="2">
        <v>399</v>
      </c>
      <c r="L518" s="236" t="str">
        <f>D506</f>
        <v>Братський районний суд Миколаївської області</v>
      </c>
      <c r="M518" s="227">
        <f>E506</f>
        <v>1</v>
      </c>
      <c r="N518" s="225">
        <f>F506</f>
        <v>0</v>
      </c>
      <c r="O518" s="225">
        <f>G506</f>
        <v>0</v>
      </c>
      <c r="P518" s="225">
        <f>H506</f>
        <v>0</v>
      </c>
      <c r="R518" s="2"/>
      <c r="S518" s="2"/>
      <c r="T518" s="304"/>
      <c r="U518" s="158"/>
      <c r="V518" s="158"/>
      <c r="W518" s="158"/>
      <c r="X518" s="158"/>
    </row>
    <row r="519" spans="2:24" ht="30.75" customHeight="1" outlineLevel="1" thickBot="1" x14ac:dyDescent="0.3">
      <c r="B519" s="2">
        <v>482</v>
      </c>
      <c r="C519" s="2">
        <v>400</v>
      </c>
      <c r="D519" s="354" t="s">
        <v>939</v>
      </c>
      <c r="E519" s="226">
        <v>9.5879999999999992</v>
      </c>
      <c r="F519" s="225"/>
      <c r="G519" s="225"/>
      <c r="H519" s="225"/>
      <c r="J519" s="228">
        <v>482</v>
      </c>
      <c r="K519" s="228">
        <v>400</v>
      </c>
      <c r="L519" s="270" t="str">
        <f>D525</f>
        <v>Южноукраїнський міський суд Миколаївської області</v>
      </c>
      <c r="M519" s="248">
        <f>E525</f>
        <v>3.3239999999999998</v>
      </c>
      <c r="N519" s="271">
        <f>F525</f>
        <v>0</v>
      </c>
      <c r="O519" s="271">
        <f>G525</f>
        <v>0</v>
      </c>
      <c r="P519" s="271">
        <f>H525</f>
        <v>0</v>
      </c>
      <c r="R519" s="228"/>
      <c r="S519" s="228"/>
      <c r="T519" s="347"/>
      <c r="U519" s="251"/>
      <c r="V519" s="251"/>
      <c r="W519" s="251"/>
      <c r="X519" s="251"/>
    </row>
    <row r="520" spans="2:24" ht="15" customHeight="1" outlineLevel="1" thickTop="1" x14ac:dyDescent="0.25">
      <c r="B520" s="2">
        <v>483</v>
      </c>
      <c r="C520" s="2">
        <v>401</v>
      </c>
      <c r="D520" s="354" t="s">
        <v>940</v>
      </c>
      <c r="E520" s="226">
        <v>1</v>
      </c>
      <c r="F520" s="225"/>
      <c r="G520" s="225"/>
      <c r="H520" s="225"/>
      <c r="J520" s="243">
        <v>483</v>
      </c>
      <c r="K520" s="243">
        <v>401</v>
      </c>
      <c r="L520" s="244" t="str">
        <f>D521</f>
        <v>Заводський районний суд м.Миколаєва</v>
      </c>
      <c r="M520" s="241">
        <f>E521</f>
        <v>10.268000000000001</v>
      </c>
      <c r="N520" s="242">
        <f>F521</f>
        <v>0</v>
      </c>
      <c r="O520" s="242">
        <f>G521</f>
        <v>0</v>
      </c>
      <c r="P520" s="242">
        <f>H521</f>
        <v>0</v>
      </c>
      <c r="R520" s="243">
        <v>259</v>
      </c>
      <c r="S520" s="243">
        <v>227</v>
      </c>
      <c r="T520" s="244" t="s">
        <v>226</v>
      </c>
      <c r="U520" s="241">
        <f>M520+M521+M522</f>
        <v>24.155999999999999</v>
      </c>
      <c r="V520" s="241">
        <f>N520+N521+N522</f>
        <v>0</v>
      </c>
      <c r="W520" s="241">
        <f>O520+O521+O522</f>
        <v>0</v>
      </c>
      <c r="X520" s="241">
        <f>P520+P521+P522</f>
        <v>0</v>
      </c>
    </row>
    <row r="521" spans="2:24" ht="15" customHeight="1" outlineLevel="1" x14ac:dyDescent="0.25">
      <c r="B521" s="2">
        <v>484</v>
      </c>
      <c r="C521" s="2">
        <v>402</v>
      </c>
      <c r="D521" s="354" t="s">
        <v>941</v>
      </c>
      <c r="E521" s="226">
        <v>10.268000000000001</v>
      </c>
      <c r="F521" s="225"/>
      <c r="G521" s="225"/>
      <c r="H521" s="225"/>
      <c r="J521" s="2">
        <v>484</v>
      </c>
      <c r="K521" s="2">
        <v>402</v>
      </c>
      <c r="L521" s="236" t="str">
        <f>D524</f>
        <v>Центральний районний суд м.Миколаєва</v>
      </c>
      <c r="M521" s="227">
        <f>E524</f>
        <v>11.875999999999999</v>
      </c>
      <c r="N521" s="225">
        <f>F524</f>
        <v>0</v>
      </c>
      <c r="O521" s="225">
        <f>G524</f>
        <v>0</v>
      </c>
      <c r="P521" s="225">
        <f>H524</f>
        <v>0</v>
      </c>
      <c r="R521" s="2"/>
      <c r="S521" s="2"/>
      <c r="T521" s="304"/>
      <c r="U521" s="158"/>
      <c r="V521" s="158"/>
      <c r="W521" s="158"/>
      <c r="X521" s="158"/>
    </row>
    <row r="522" spans="2:24" ht="30.75" customHeight="1" outlineLevel="1" thickBot="1" x14ac:dyDescent="0.3">
      <c r="B522" s="2">
        <v>485</v>
      </c>
      <c r="C522" s="2">
        <v>403</v>
      </c>
      <c r="D522" s="354" t="s">
        <v>942</v>
      </c>
      <c r="E522" s="226">
        <v>7.6559999999999997</v>
      </c>
      <c r="F522" s="225"/>
      <c r="G522" s="225"/>
      <c r="H522" s="225"/>
      <c r="J522" s="228">
        <v>485</v>
      </c>
      <c r="K522" s="228">
        <v>403</v>
      </c>
      <c r="L522" s="270" t="str">
        <f>D517</f>
        <v>Новоодеський районний суд Миколаївської області</v>
      </c>
      <c r="M522" s="248">
        <f>E517</f>
        <v>2.012</v>
      </c>
      <c r="N522" s="271">
        <f>F517</f>
        <v>0</v>
      </c>
      <c r="O522" s="271">
        <f>G517</f>
        <v>0</v>
      </c>
      <c r="P522" s="271">
        <f>H517</f>
        <v>0</v>
      </c>
      <c r="R522" s="228"/>
      <c r="S522" s="228"/>
      <c r="T522" s="347"/>
      <c r="U522" s="251"/>
      <c r="V522" s="251"/>
      <c r="W522" s="251"/>
      <c r="X522" s="251"/>
    </row>
    <row r="523" spans="2:24" ht="15" customHeight="1" outlineLevel="1" thickTop="1" x14ac:dyDescent="0.25">
      <c r="B523" s="2">
        <v>486</v>
      </c>
      <c r="C523" s="2">
        <v>404</v>
      </c>
      <c r="D523" s="354" t="s">
        <v>943</v>
      </c>
      <c r="E523" s="226">
        <v>7.3840000000000003</v>
      </c>
      <c r="F523" s="225"/>
      <c r="G523" s="225"/>
      <c r="H523" s="225"/>
      <c r="J523" s="243">
        <v>486</v>
      </c>
      <c r="K523" s="243">
        <v>404</v>
      </c>
      <c r="L523" s="244" t="str">
        <f>D523</f>
        <v>Ленінський районний суд м.Миколаєва</v>
      </c>
      <c r="M523" s="241">
        <f>E523</f>
        <v>7.3840000000000003</v>
      </c>
      <c r="N523" s="242">
        <f>F523</f>
        <v>0</v>
      </c>
      <c r="O523" s="242">
        <f>G523</f>
        <v>0</v>
      </c>
      <c r="P523" s="242">
        <f>H523</f>
        <v>0</v>
      </c>
      <c r="R523" s="243">
        <v>260</v>
      </c>
      <c r="S523" s="243">
        <v>228</v>
      </c>
      <c r="T523" s="244" t="s">
        <v>227</v>
      </c>
      <c r="U523" s="241">
        <f>M523+M524+M525</f>
        <v>20.032</v>
      </c>
      <c r="V523" s="241">
        <f>N523+N524+N525</f>
        <v>0</v>
      </c>
      <c r="W523" s="241">
        <f>O523+O524+O525</f>
        <v>0</v>
      </c>
      <c r="X523" s="241">
        <f>P523+P524+P525</f>
        <v>0</v>
      </c>
    </row>
    <row r="524" spans="2:24" ht="15" customHeight="1" outlineLevel="1" x14ac:dyDescent="0.25">
      <c r="B524" s="2">
        <v>487</v>
      </c>
      <c r="C524" s="2">
        <v>405</v>
      </c>
      <c r="D524" s="354" t="s">
        <v>944</v>
      </c>
      <c r="E524" s="226">
        <v>11.875999999999999</v>
      </c>
      <c r="F524" s="225"/>
      <c r="G524" s="225"/>
      <c r="H524" s="225"/>
      <c r="J524" s="2">
        <v>487</v>
      </c>
      <c r="K524" s="2">
        <v>405</v>
      </c>
      <c r="L524" s="236" t="str">
        <f>D522</f>
        <v>Корабельний районний суд м.Миколаєва</v>
      </c>
      <c r="M524" s="227">
        <f>E522</f>
        <v>7.6559999999999997</v>
      </c>
      <c r="N524" s="225">
        <f>F522</f>
        <v>0</v>
      </c>
      <c r="O524" s="225">
        <f>G522</f>
        <v>0</v>
      </c>
      <c r="P524" s="225">
        <f>H522</f>
        <v>0</v>
      </c>
      <c r="R524" s="2"/>
      <c r="S524" s="2"/>
      <c r="T524" s="304"/>
      <c r="U524" s="158"/>
      <c r="V524" s="158"/>
      <c r="W524" s="158"/>
      <c r="X524" s="158"/>
    </row>
    <row r="525" spans="2:24" ht="30.75" customHeight="1" outlineLevel="1" thickBot="1" x14ac:dyDescent="0.3">
      <c r="B525" s="337">
        <v>488</v>
      </c>
      <c r="C525" s="337">
        <v>406</v>
      </c>
      <c r="D525" s="355" t="s">
        <v>945</v>
      </c>
      <c r="E525" s="288">
        <v>3.3239999999999998</v>
      </c>
      <c r="F525" s="287"/>
      <c r="G525" s="287"/>
      <c r="H525" s="287"/>
      <c r="J525" s="337">
        <v>488</v>
      </c>
      <c r="K525" s="337">
        <v>406</v>
      </c>
      <c r="L525" s="351" t="str">
        <f>D512</f>
        <v>Жовтневий  районний суд Миколаївської області</v>
      </c>
      <c r="M525" s="350">
        <f>E512</f>
        <v>4.992</v>
      </c>
      <c r="N525" s="287">
        <f>F512</f>
        <v>0</v>
      </c>
      <c r="O525" s="287">
        <f>G512</f>
        <v>0</v>
      </c>
      <c r="P525" s="287">
        <f>H512</f>
        <v>0</v>
      </c>
      <c r="R525" s="337"/>
      <c r="S525" s="337"/>
      <c r="T525" s="376"/>
      <c r="U525" s="339"/>
      <c r="V525" s="339"/>
      <c r="W525" s="339"/>
      <c r="X525" s="339"/>
    </row>
    <row r="526" spans="2:24" ht="15.75" customHeight="1" outlineLevel="1" thickTop="1" x14ac:dyDescent="0.25">
      <c r="B526" s="243">
        <v>489</v>
      </c>
      <c r="C526" s="243">
        <v>407</v>
      </c>
      <c r="D526" s="360" t="s">
        <v>946</v>
      </c>
      <c r="E526" s="291">
        <v>1.3240000000000001</v>
      </c>
      <c r="F526" s="242"/>
      <c r="G526" s="242"/>
      <c r="H526" s="242"/>
      <c r="J526" s="243">
        <v>489</v>
      </c>
      <c r="K526" s="243">
        <v>407</v>
      </c>
      <c r="L526" s="244" t="str">
        <f>D527</f>
        <v>Арцизький районний суд Одеської області</v>
      </c>
      <c r="M526" s="241">
        <f>E527</f>
        <v>3.2919999999999998</v>
      </c>
      <c r="N526" s="242">
        <f>F527</f>
        <v>0</v>
      </c>
      <c r="O526" s="242">
        <f>G527</f>
        <v>0</v>
      </c>
      <c r="P526" s="242">
        <f>H527</f>
        <v>0</v>
      </c>
      <c r="R526" s="243">
        <v>261</v>
      </c>
      <c r="S526" s="243">
        <v>229</v>
      </c>
      <c r="T526" s="244" t="s">
        <v>228</v>
      </c>
      <c r="U526" s="241">
        <f>M526+M527+M528+M529</f>
        <v>9.02</v>
      </c>
      <c r="V526" s="241">
        <f>N526+N527+N528+N529</f>
        <v>0</v>
      </c>
      <c r="W526" s="241">
        <f>O526+O527+O528+O529</f>
        <v>0</v>
      </c>
      <c r="X526" s="241">
        <f>P526+P527+P528+P529</f>
        <v>0</v>
      </c>
    </row>
    <row r="527" spans="2:24" ht="15" customHeight="1" outlineLevel="1" x14ac:dyDescent="0.25">
      <c r="B527" s="2">
        <v>490</v>
      </c>
      <c r="C527" s="2">
        <v>408</v>
      </c>
      <c r="D527" s="354" t="s">
        <v>947</v>
      </c>
      <c r="E527" s="226">
        <v>3.2919999999999998</v>
      </c>
      <c r="F527" s="225"/>
      <c r="G527" s="225"/>
      <c r="H527" s="225"/>
      <c r="J527" s="2">
        <v>490</v>
      </c>
      <c r="K527" s="2">
        <v>408</v>
      </c>
      <c r="L527" s="236" t="str">
        <f t="shared" ref="L527:P529" si="155">D548</f>
        <v>Саратський районний суд Одеської області</v>
      </c>
      <c r="M527" s="241">
        <f t="shared" si="155"/>
        <v>1.74</v>
      </c>
      <c r="N527" s="225">
        <f t="shared" si="155"/>
        <v>0</v>
      </c>
      <c r="O527" s="225">
        <f t="shared" si="155"/>
        <v>0</v>
      </c>
      <c r="P527" s="225">
        <f t="shared" si="155"/>
        <v>0</v>
      </c>
      <c r="R527" s="2"/>
      <c r="S527" s="2"/>
      <c r="T527" s="304"/>
      <c r="U527" s="158"/>
      <c r="V527" s="158"/>
      <c r="W527" s="158"/>
      <c r="X527" s="158"/>
    </row>
    <row r="528" spans="2:24" ht="15" customHeight="1" outlineLevel="1" x14ac:dyDescent="0.25">
      <c r="B528" s="2">
        <v>491</v>
      </c>
      <c r="C528" s="2">
        <v>409</v>
      </c>
      <c r="D528" s="354" t="s">
        <v>948</v>
      </c>
      <c r="E528" s="226">
        <v>2.8839999999999999</v>
      </c>
      <c r="F528" s="225"/>
      <c r="G528" s="225"/>
      <c r="H528" s="225"/>
      <c r="J528" s="2">
        <v>491</v>
      </c>
      <c r="K528" s="2">
        <v>409</v>
      </c>
      <c r="L528" s="236" t="str">
        <f t="shared" si="155"/>
        <v>Тарутинський районний суд Одеської області</v>
      </c>
      <c r="M528" s="227">
        <f t="shared" si="155"/>
        <v>1.708</v>
      </c>
      <c r="N528" s="225">
        <f t="shared" si="155"/>
        <v>0</v>
      </c>
      <c r="O528" s="225">
        <f t="shared" si="155"/>
        <v>0</v>
      </c>
      <c r="P528" s="225">
        <f t="shared" si="155"/>
        <v>0</v>
      </c>
      <c r="R528" s="2"/>
      <c r="S528" s="2"/>
      <c r="T528" s="304"/>
      <c r="U528" s="158"/>
      <c r="V528" s="158"/>
      <c r="W528" s="158"/>
      <c r="X528" s="158"/>
    </row>
    <row r="529" spans="2:24" ht="30.75" customHeight="1" outlineLevel="1" thickBot="1" x14ac:dyDescent="0.3">
      <c r="B529" s="2">
        <v>492</v>
      </c>
      <c r="C529" s="2">
        <v>410</v>
      </c>
      <c r="D529" s="354" t="s">
        <v>949</v>
      </c>
      <c r="E529" s="226">
        <v>2.98</v>
      </c>
      <c r="F529" s="225"/>
      <c r="G529" s="225"/>
      <c r="H529" s="225"/>
      <c r="J529" s="228">
        <v>492</v>
      </c>
      <c r="K529" s="228">
        <v>410</v>
      </c>
      <c r="L529" s="270" t="str">
        <f t="shared" si="155"/>
        <v>Татарбунарський районний суд Одеської області</v>
      </c>
      <c r="M529" s="248">
        <f t="shared" si="155"/>
        <v>2.2799999999999998</v>
      </c>
      <c r="N529" s="271">
        <f t="shared" si="155"/>
        <v>0</v>
      </c>
      <c r="O529" s="271">
        <f t="shared" si="155"/>
        <v>0</v>
      </c>
      <c r="P529" s="271">
        <f t="shared" si="155"/>
        <v>0</v>
      </c>
      <c r="R529" s="228"/>
      <c r="S529" s="228"/>
      <c r="T529" s="347"/>
      <c r="U529" s="251"/>
      <c r="V529" s="251"/>
      <c r="W529" s="251"/>
      <c r="X529" s="251"/>
    </row>
    <row r="530" spans="2:24" ht="30" customHeight="1" outlineLevel="1" thickTop="1" x14ac:dyDescent="0.25">
      <c r="B530" s="2">
        <v>493</v>
      </c>
      <c r="C530" s="2">
        <v>411</v>
      </c>
      <c r="D530" s="354" t="s">
        <v>950</v>
      </c>
      <c r="E530" s="226">
        <v>7.9039999999999999</v>
      </c>
      <c r="F530" s="225"/>
      <c r="G530" s="225"/>
      <c r="H530" s="225"/>
      <c r="J530" s="243">
        <v>493</v>
      </c>
      <c r="K530" s="243">
        <v>411</v>
      </c>
      <c r="L530" s="244" t="str">
        <f>D528</f>
        <v>Балтський районний суд Одеської області</v>
      </c>
      <c r="M530" s="241">
        <f>E528</f>
        <v>2.8839999999999999</v>
      </c>
      <c r="N530" s="242">
        <f>F528</f>
        <v>0</v>
      </c>
      <c r="O530" s="242">
        <f>G528</f>
        <v>0</v>
      </c>
      <c r="P530" s="242">
        <f>H528</f>
        <v>0</v>
      </c>
      <c r="R530" s="243">
        <v>262</v>
      </c>
      <c r="S530" s="243">
        <v>230</v>
      </c>
      <c r="T530" s="326" t="s">
        <v>229</v>
      </c>
      <c r="U530" s="241">
        <f>M530+M531+M532+M533</f>
        <v>8.84</v>
      </c>
      <c r="V530" s="241">
        <f>N530+N531+N532+N533</f>
        <v>0</v>
      </c>
      <c r="W530" s="241">
        <f>O530+O531+O532+O533</f>
        <v>0</v>
      </c>
      <c r="X530" s="241">
        <f>P530+P531+P532+P533</f>
        <v>0</v>
      </c>
    </row>
    <row r="531" spans="2:24" ht="15" customHeight="1" outlineLevel="1" x14ac:dyDescent="0.25">
      <c r="B531" s="2">
        <v>494</v>
      </c>
      <c r="C531" s="2">
        <v>412</v>
      </c>
      <c r="D531" s="354" t="s">
        <v>951</v>
      </c>
      <c r="E531" s="226">
        <v>6</v>
      </c>
      <c r="F531" s="225"/>
      <c r="G531" s="225"/>
      <c r="H531" s="225"/>
      <c r="J531" s="2">
        <v>494</v>
      </c>
      <c r="K531" s="2">
        <v>412</v>
      </c>
      <c r="L531" s="236" t="str">
        <f>D538</f>
        <v>Кодимський районний суд Одеської області</v>
      </c>
      <c r="M531" s="227">
        <f>E538</f>
        <v>1</v>
      </c>
      <c r="N531" s="225">
        <f>F538</f>
        <v>0</v>
      </c>
      <c r="O531" s="225">
        <f>G538</f>
        <v>0</v>
      </c>
      <c r="P531" s="225">
        <f>H538</f>
        <v>0</v>
      </c>
      <c r="R531" s="2"/>
      <c r="S531" s="2"/>
      <c r="T531" s="304"/>
      <c r="U531" s="398"/>
      <c r="V531" s="158"/>
      <c r="W531" s="158"/>
      <c r="X531" s="158"/>
    </row>
    <row r="532" spans="2:24" ht="15" customHeight="1" outlineLevel="1" x14ac:dyDescent="0.25">
      <c r="B532" s="2">
        <v>495</v>
      </c>
      <c r="C532" s="2">
        <v>413</v>
      </c>
      <c r="D532" s="354" t="s">
        <v>952</v>
      </c>
      <c r="E532" s="226">
        <v>2.984</v>
      </c>
      <c r="F532" s="225"/>
      <c r="G532" s="225"/>
      <c r="H532" s="225"/>
      <c r="J532" s="2">
        <v>495</v>
      </c>
      <c r="K532" s="2">
        <v>413</v>
      </c>
      <c r="L532" s="236" t="str">
        <f>D542</f>
        <v>Любашівський районний суд Одеської області</v>
      </c>
      <c r="M532" s="227">
        <f>E542</f>
        <v>3.004</v>
      </c>
      <c r="N532" s="225">
        <f>F542</f>
        <v>0</v>
      </c>
      <c r="O532" s="225">
        <f>G542</f>
        <v>0</v>
      </c>
      <c r="P532" s="225">
        <f>H542</f>
        <v>0</v>
      </c>
      <c r="R532" s="2"/>
      <c r="S532" s="2"/>
      <c r="T532" s="304"/>
      <c r="U532" s="158"/>
      <c r="V532" s="158"/>
      <c r="W532" s="158"/>
      <c r="X532" s="158"/>
    </row>
    <row r="533" spans="2:24" ht="30.75" customHeight="1" outlineLevel="1" thickBot="1" x14ac:dyDescent="0.3">
      <c r="B533" s="2">
        <v>496</v>
      </c>
      <c r="C533" s="2">
        <v>414</v>
      </c>
      <c r="D533" s="354" t="s">
        <v>953</v>
      </c>
      <c r="E533" s="226">
        <v>1.976</v>
      </c>
      <c r="F533" s="225"/>
      <c r="G533" s="225"/>
      <c r="H533" s="225"/>
      <c r="J533" s="228">
        <v>496</v>
      </c>
      <c r="K533" s="228">
        <v>414</v>
      </c>
      <c r="L533" s="270" t="str">
        <f>D547</f>
        <v>Савранський районний суд Одеської області</v>
      </c>
      <c r="M533" s="248">
        <f>E547</f>
        <v>1.952</v>
      </c>
      <c r="N533" s="271">
        <f>F547</f>
        <v>0</v>
      </c>
      <c r="O533" s="271">
        <f>G547</f>
        <v>0</v>
      </c>
      <c r="P533" s="271">
        <f>H547</f>
        <v>0</v>
      </c>
      <c r="R533" s="228"/>
      <c r="S533" s="228"/>
      <c r="T533" s="347"/>
      <c r="U533" s="251"/>
      <c r="V533" s="251"/>
      <c r="W533" s="251"/>
      <c r="X533" s="251"/>
    </row>
    <row r="534" spans="2:24" ht="15" customHeight="1" outlineLevel="1" thickTop="1" x14ac:dyDescent="0.25">
      <c r="B534" s="2">
        <v>497</v>
      </c>
      <c r="C534" s="2">
        <v>415</v>
      </c>
      <c r="D534" s="354" t="s">
        <v>954</v>
      </c>
      <c r="E534" s="226">
        <v>2.98</v>
      </c>
      <c r="F534" s="225"/>
      <c r="G534" s="225"/>
      <c r="H534" s="225"/>
      <c r="J534" s="243">
        <v>497</v>
      </c>
      <c r="K534" s="243">
        <v>415</v>
      </c>
      <c r="L534" s="244" t="str">
        <f>D529</f>
        <v>Березівський районний суд Одеської області</v>
      </c>
      <c r="M534" s="241">
        <f>E529</f>
        <v>2.98</v>
      </c>
      <c r="N534" s="242">
        <f>F529</f>
        <v>0</v>
      </c>
      <c r="O534" s="242">
        <f>G529</f>
        <v>0</v>
      </c>
      <c r="P534" s="242">
        <f>H529</f>
        <v>0</v>
      </c>
      <c r="R534" s="243">
        <v>263</v>
      </c>
      <c r="S534" s="243">
        <v>231</v>
      </c>
      <c r="T534" s="244" t="s">
        <v>230</v>
      </c>
      <c r="U534" s="241">
        <f>M534+M535</f>
        <v>4.9800000000000004</v>
      </c>
      <c r="V534" s="241">
        <f>N534+N535</f>
        <v>0</v>
      </c>
      <c r="W534" s="241">
        <f>O534+O535</f>
        <v>0</v>
      </c>
      <c r="X534" s="241">
        <f>P534+P535</f>
        <v>0</v>
      </c>
    </row>
    <row r="535" spans="2:24" ht="15.75" customHeight="1" outlineLevel="1" thickBot="1" x14ac:dyDescent="0.3">
      <c r="B535" s="2">
        <v>498</v>
      </c>
      <c r="C535" s="2">
        <v>416</v>
      </c>
      <c r="D535" s="354" t="s">
        <v>955</v>
      </c>
      <c r="E535" s="226">
        <v>11.68</v>
      </c>
      <c r="F535" s="225"/>
      <c r="G535" s="225"/>
      <c r="H535" s="225"/>
      <c r="J535" s="228">
        <v>498</v>
      </c>
      <c r="K535" s="228">
        <v>416</v>
      </c>
      <c r="L535" s="270" t="str">
        <f>D543</f>
        <v>Миколаївський районний суд Одеської області</v>
      </c>
      <c r="M535" s="248">
        <f>E543</f>
        <v>2</v>
      </c>
      <c r="N535" s="271">
        <f>F543</f>
        <v>0</v>
      </c>
      <c r="O535" s="271">
        <f>G543</f>
        <v>0</v>
      </c>
      <c r="P535" s="271">
        <f>H543</f>
        <v>0</v>
      </c>
      <c r="R535" s="228"/>
      <c r="S535" s="228"/>
      <c r="T535" s="253"/>
      <c r="U535" s="251"/>
      <c r="V535" s="251"/>
      <c r="W535" s="251"/>
      <c r="X535" s="251"/>
    </row>
    <row r="536" spans="2:24" ht="15.75" customHeight="1" outlineLevel="1" thickTop="1" x14ac:dyDescent="0.25">
      <c r="B536" s="2">
        <v>499</v>
      </c>
      <c r="C536" s="2">
        <v>417</v>
      </c>
      <c r="D536" s="354" t="s">
        <v>956</v>
      </c>
      <c r="E536" s="226">
        <v>5</v>
      </c>
      <c r="F536" s="225"/>
      <c r="G536" s="225"/>
      <c r="H536" s="225"/>
      <c r="J536" s="243">
        <v>499</v>
      </c>
      <c r="K536" s="243">
        <v>417</v>
      </c>
      <c r="L536" s="297" t="str">
        <f>D531</f>
        <v>Біляївський районний суд Одеської області</v>
      </c>
      <c r="M536" s="241">
        <f>E531</f>
        <v>6</v>
      </c>
      <c r="N536" s="242">
        <f>F531</f>
        <v>0</v>
      </c>
      <c r="O536" s="242">
        <f>G531</f>
        <v>0</v>
      </c>
      <c r="P536" s="242">
        <f>H531</f>
        <v>0</v>
      </c>
      <c r="R536" s="243">
        <v>264</v>
      </c>
      <c r="S536" s="243">
        <v>232</v>
      </c>
      <c r="T536" s="297" t="s">
        <v>231</v>
      </c>
      <c r="U536" s="246">
        <f>M536+M537</f>
        <v>7</v>
      </c>
      <c r="V536" s="246">
        <f>N536+N537</f>
        <v>0</v>
      </c>
      <c r="W536" s="246">
        <f>O536+O537</f>
        <v>0</v>
      </c>
      <c r="X536" s="246">
        <f>P536+P537</f>
        <v>0</v>
      </c>
    </row>
    <row r="537" spans="2:24" ht="15.75" customHeight="1" outlineLevel="1" thickBot="1" x14ac:dyDescent="0.3">
      <c r="B537" s="2">
        <v>500</v>
      </c>
      <c r="C537" s="2">
        <v>418</v>
      </c>
      <c r="D537" s="354" t="s">
        <v>957</v>
      </c>
      <c r="E537" s="226">
        <v>2.3159999999999998</v>
      </c>
      <c r="F537" s="225"/>
      <c r="G537" s="225"/>
      <c r="H537" s="225"/>
      <c r="J537" s="228">
        <v>500</v>
      </c>
      <c r="K537" s="228">
        <v>418</v>
      </c>
      <c r="L537" s="270" t="str">
        <f>D551</f>
        <v>Теплодарський міський суд Одеської області</v>
      </c>
      <c r="M537" s="248">
        <f>E551</f>
        <v>1</v>
      </c>
      <c r="N537" s="271">
        <f>F551</f>
        <v>0</v>
      </c>
      <c r="O537" s="271">
        <f>G551</f>
        <v>0</v>
      </c>
      <c r="P537" s="271">
        <f>H551</f>
        <v>0</v>
      </c>
      <c r="R537" s="228"/>
      <c r="S537" s="228"/>
      <c r="T537" s="253"/>
      <c r="U537" s="251"/>
      <c r="V537" s="251"/>
      <c r="W537" s="251"/>
      <c r="X537" s="251"/>
    </row>
    <row r="538" spans="2:24" ht="30" customHeight="1" outlineLevel="1" thickTop="1" x14ac:dyDescent="0.25">
      <c r="B538" s="2">
        <v>501</v>
      </c>
      <c r="C538" s="2">
        <v>419</v>
      </c>
      <c r="D538" s="354" t="s">
        <v>958</v>
      </c>
      <c r="E538" s="226">
        <v>1</v>
      </c>
      <c r="F538" s="225"/>
      <c r="G538" s="225"/>
      <c r="H538" s="225"/>
      <c r="J538" s="243">
        <v>501</v>
      </c>
      <c r="K538" s="243">
        <v>419</v>
      </c>
      <c r="L538" s="244" t="str">
        <f>D533</f>
        <v>Великомихайлівський районний суд Одеської області</v>
      </c>
      <c r="M538" s="241">
        <f>E533</f>
        <v>1.976</v>
      </c>
      <c r="N538" s="242">
        <f>F533</f>
        <v>0</v>
      </c>
      <c r="O538" s="242">
        <f>G533</f>
        <v>0</v>
      </c>
      <c r="P538" s="242">
        <f>H533</f>
        <v>0</v>
      </c>
      <c r="R538" s="243">
        <v>265</v>
      </c>
      <c r="S538" s="243">
        <v>233</v>
      </c>
      <c r="T538" s="326" t="s">
        <v>232</v>
      </c>
      <c r="U538" s="241">
        <f>M538+M539+M540</f>
        <v>5.9359999999999999</v>
      </c>
      <c r="V538" s="241">
        <f>N538+N539+N540</f>
        <v>0</v>
      </c>
      <c r="W538" s="241">
        <f>O538+O539+O540</f>
        <v>0</v>
      </c>
      <c r="X538" s="241">
        <f>P538+P539+P540</f>
        <v>0</v>
      </c>
    </row>
    <row r="539" spans="2:24" ht="15" customHeight="1" outlineLevel="1" x14ac:dyDescent="0.25">
      <c r="B539" s="2">
        <v>502</v>
      </c>
      <c r="C539" s="2">
        <v>420</v>
      </c>
      <c r="D539" s="354" t="s">
        <v>959</v>
      </c>
      <c r="E539" s="226">
        <v>4.9560000000000004</v>
      </c>
      <c r="F539" s="225"/>
      <c r="G539" s="225"/>
      <c r="H539" s="225"/>
      <c r="J539" s="2">
        <v>502</v>
      </c>
      <c r="K539" s="2">
        <v>420</v>
      </c>
      <c r="L539" s="236" t="str">
        <f t="shared" ref="L539:P540" si="156">D552</f>
        <v>Фрунзівський районний суд Одеської області</v>
      </c>
      <c r="M539" s="227">
        <f t="shared" si="156"/>
        <v>2.992</v>
      </c>
      <c r="N539" s="225">
        <f t="shared" si="156"/>
        <v>0</v>
      </c>
      <c r="O539" s="225">
        <f t="shared" si="156"/>
        <v>0</v>
      </c>
      <c r="P539" s="225">
        <f t="shared" si="156"/>
        <v>0</v>
      </c>
      <c r="R539" s="2"/>
      <c r="S539" s="2"/>
      <c r="T539" s="304"/>
      <c r="U539" s="158"/>
      <c r="V539" s="158"/>
      <c r="W539" s="158"/>
      <c r="X539" s="158"/>
    </row>
    <row r="540" spans="2:24" ht="15.75" customHeight="1" outlineLevel="1" thickBot="1" x14ac:dyDescent="0.3">
      <c r="B540" s="2">
        <v>503</v>
      </c>
      <c r="C540" s="2">
        <v>421</v>
      </c>
      <c r="D540" s="354" t="s">
        <v>960</v>
      </c>
      <c r="E540" s="226">
        <v>3.2519999999999998</v>
      </c>
      <c r="F540" s="225"/>
      <c r="G540" s="225"/>
      <c r="H540" s="225"/>
      <c r="J540" s="228">
        <v>503</v>
      </c>
      <c r="K540" s="228">
        <v>421</v>
      </c>
      <c r="L540" s="270" t="str">
        <f t="shared" si="156"/>
        <v>Ширяївський районний суд Одеської області</v>
      </c>
      <c r="M540" s="248">
        <f t="shared" si="156"/>
        <v>0.96799999999999997</v>
      </c>
      <c r="N540" s="271">
        <f t="shared" si="156"/>
        <v>0</v>
      </c>
      <c r="O540" s="271">
        <f t="shared" si="156"/>
        <v>0</v>
      </c>
      <c r="P540" s="271">
        <f t="shared" si="156"/>
        <v>0</v>
      </c>
      <c r="R540" s="228"/>
      <c r="S540" s="228"/>
      <c r="T540" s="347"/>
      <c r="U540" s="251"/>
      <c r="V540" s="251"/>
      <c r="W540" s="251"/>
      <c r="X540" s="251"/>
    </row>
    <row r="541" spans="2:24" ht="30.75" customHeight="1" outlineLevel="1" thickTop="1" x14ac:dyDescent="0.25">
      <c r="B541" s="2">
        <v>504</v>
      </c>
      <c r="C541" s="2">
        <v>422</v>
      </c>
      <c r="D541" s="354" t="s">
        <v>961</v>
      </c>
      <c r="E541" s="226">
        <v>2</v>
      </c>
      <c r="F541" s="225"/>
      <c r="G541" s="225"/>
      <c r="H541" s="225"/>
      <c r="J541" s="243">
        <v>504</v>
      </c>
      <c r="K541" s="243">
        <v>422</v>
      </c>
      <c r="L541" s="297" t="str">
        <f>D539</f>
        <v>Комінтернівський районний суд Одеської області</v>
      </c>
      <c r="M541" s="241">
        <f>E539</f>
        <v>4.9560000000000004</v>
      </c>
      <c r="N541" s="242">
        <f>F539</f>
        <v>0</v>
      </c>
      <c r="O541" s="242">
        <f>G539</f>
        <v>0</v>
      </c>
      <c r="P541" s="242">
        <f>H539</f>
        <v>0</v>
      </c>
      <c r="R541" s="243">
        <v>266</v>
      </c>
      <c r="S541" s="243">
        <v>234</v>
      </c>
      <c r="T541" s="297" t="s">
        <v>233</v>
      </c>
      <c r="U541" s="246">
        <f>M541+M542</f>
        <v>5.968</v>
      </c>
      <c r="V541" s="246">
        <f>N541+N542</f>
        <v>0</v>
      </c>
      <c r="W541" s="246">
        <f>O541+O542</f>
        <v>0</v>
      </c>
      <c r="X541" s="246">
        <f>P541+P542</f>
        <v>0</v>
      </c>
    </row>
    <row r="542" spans="2:24" ht="15.75" customHeight="1" outlineLevel="1" thickBot="1" x14ac:dyDescent="0.3">
      <c r="B542" s="2">
        <v>505</v>
      </c>
      <c r="C542" s="2">
        <v>423</v>
      </c>
      <c r="D542" s="354" t="s">
        <v>962</v>
      </c>
      <c r="E542" s="226">
        <v>3.004</v>
      </c>
      <c r="F542" s="225"/>
      <c r="G542" s="225"/>
      <c r="H542" s="225"/>
      <c r="J542" s="228">
        <v>505</v>
      </c>
      <c r="K542" s="228">
        <v>423</v>
      </c>
      <c r="L542" s="270" t="str">
        <f>D554</f>
        <v>Южний міський суд Одеської області</v>
      </c>
      <c r="M542" s="248">
        <f>E554</f>
        <v>1.012</v>
      </c>
      <c r="N542" s="271">
        <f>F554</f>
        <v>0</v>
      </c>
      <c r="O542" s="271">
        <f>G554</f>
        <v>0</v>
      </c>
      <c r="P542" s="271">
        <f>H554</f>
        <v>0</v>
      </c>
      <c r="R542" s="228"/>
      <c r="S542" s="228"/>
      <c r="T542" s="253"/>
      <c r="U542" s="251"/>
      <c r="V542" s="251"/>
      <c r="W542" s="251"/>
      <c r="X542" s="251"/>
    </row>
    <row r="543" spans="2:24" ht="15" customHeight="1" outlineLevel="1" thickTop="1" x14ac:dyDescent="0.25">
      <c r="B543" s="2">
        <v>506</v>
      </c>
      <c r="C543" s="2">
        <v>424</v>
      </c>
      <c r="D543" s="354" t="s">
        <v>963</v>
      </c>
      <c r="E543" s="226">
        <v>2</v>
      </c>
      <c r="F543" s="225"/>
      <c r="G543" s="225"/>
      <c r="H543" s="225"/>
      <c r="J543" s="243">
        <v>506</v>
      </c>
      <c r="K543" s="243">
        <v>424</v>
      </c>
      <c r="L543" s="244" t="str">
        <f>D532</f>
        <v>Болградський районний суд Одеської області</v>
      </c>
      <c r="M543" s="241">
        <f>E532</f>
        <v>2.984</v>
      </c>
      <c r="N543" s="242">
        <f>F532</f>
        <v>0</v>
      </c>
      <c r="O543" s="242">
        <f>G532</f>
        <v>0</v>
      </c>
      <c r="P543" s="242">
        <f>H532</f>
        <v>0</v>
      </c>
      <c r="R543" s="243">
        <v>267</v>
      </c>
      <c r="S543" s="243">
        <v>235</v>
      </c>
      <c r="T543" s="326" t="s">
        <v>234</v>
      </c>
      <c r="U543" s="241">
        <f>M543+M544+M545+M546</f>
        <v>21.216000000000001</v>
      </c>
      <c r="V543" s="241">
        <f>N543+N544+N545+N546</f>
        <v>0</v>
      </c>
      <c r="W543" s="241">
        <f>O543+O544+O545+O546</f>
        <v>0</v>
      </c>
      <c r="X543" s="241">
        <f>P543+P544+P545+P546</f>
        <v>0</v>
      </c>
    </row>
    <row r="544" spans="2:24" ht="30" customHeight="1" outlineLevel="1" x14ac:dyDescent="0.25">
      <c r="B544" s="2">
        <v>507</v>
      </c>
      <c r="C544" s="2">
        <v>425</v>
      </c>
      <c r="D544" s="354" t="s">
        <v>964</v>
      </c>
      <c r="E544" s="226">
        <v>6.048</v>
      </c>
      <c r="F544" s="225"/>
      <c r="G544" s="225"/>
      <c r="H544" s="225"/>
      <c r="J544" s="2">
        <v>507</v>
      </c>
      <c r="K544" s="2">
        <v>425</v>
      </c>
      <c r="L544" s="236" t="str">
        <f>D535</f>
        <v>Ізмаїльський міськрайонний суд Одеської області</v>
      </c>
      <c r="M544" s="227">
        <f>E535</f>
        <v>11.68</v>
      </c>
      <c r="N544" s="225">
        <f>F535</f>
        <v>0</v>
      </c>
      <c r="O544" s="225">
        <f>G535</f>
        <v>0</v>
      </c>
      <c r="P544" s="225">
        <f>H535</f>
        <v>0</v>
      </c>
      <c r="R544" s="2"/>
      <c r="S544" s="2"/>
      <c r="T544" s="304"/>
      <c r="U544" s="158"/>
      <c r="V544" s="158"/>
      <c r="W544" s="158"/>
      <c r="X544" s="158"/>
    </row>
    <row r="545" spans="2:24" ht="15" customHeight="1" outlineLevel="1" x14ac:dyDescent="0.25">
      <c r="B545" s="2">
        <v>508</v>
      </c>
      <c r="C545" s="2">
        <v>426</v>
      </c>
      <c r="D545" s="354" t="s">
        <v>965</v>
      </c>
      <c r="E545" s="226">
        <v>4.2359999999999998</v>
      </c>
      <c r="F545" s="225"/>
      <c r="G545" s="225"/>
      <c r="H545" s="225"/>
      <c r="J545" s="2">
        <v>508</v>
      </c>
      <c r="K545" s="2">
        <v>426</v>
      </c>
      <c r="L545" s="236" t="str">
        <f>D537</f>
        <v>Кілійський районний суд Одеської області</v>
      </c>
      <c r="M545" s="227">
        <f>E537</f>
        <v>2.3159999999999998</v>
      </c>
      <c r="N545" s="225">
        <f>F537</f>
        <v>0</v>
      </c>
      <c r="O545" s="225">
        <f>G537</f>
        <v>0</v>
      </c>
      <c r="P545" s="225">
        <f>H537</f>
        <v>0</v>
      </c>
      <c r="R545" s="2"/>
      <c r="S545" s="2"/>
      <c r="T545" s="304"/>
      <c r="U545" s="158"/>
      <c r="V545" s="158"/>
      <c r="W545" s="158"/>
      <c r="X545" s="158"/>
    </row>
    <row r="546" spans="2:24" ht="15.75" customHeight="1" outlineLevel="1" thickBot="1" x14ac:dyDescent="0.3">
      <c r="B546" s="2">
        <v>509</v>
      </c>
      <c r="C546" s="2">
        <v>427</v>
      </c>
      <c r="D546" s="354" t="s">
        <v>966</v>
      </c>
      <c r="E546" s="226">
        <v>6.02</v>
      </c>
      <c r="F546" s="225"/>
      <c r="G546" s="225"/>
      <c r="H546" s="225"/>
      <c r="J546" s="228">
        <v>509</v>
      </c>
      <c r="K546" s="228">
        <v>427</v>
      </c>
      <c r="L546" s="270" t="str">
        <f>D545</f>
        <v>Ренійський районний суд Одеської області</v>
      </c>
      <c r="M546" s="248">
        <f>E545</f>
        <v>4.2359999999999998</v>
      </c>
      <c r="N546" s="271">
        <f>F545</f>
        <v>0</v>
      </c>
      <c r="O546" s="271">
        <f>G545</f>
        <v>0</v>
      </c>
      <c r="P546" s="271">
        <f>H545</f>
        <v>0</v>
      </c>
      <c r="R546" s="228"/>
      <c r="S546" s="228"/>
      <c r="T546" s="347"/>
      <c r="U546" s="251"/>
      <c r="V546" s="251"/>
      <c r="W546" s="251"/>
      <c r="X546" s="251"/>
    </row>
    <row r="547" spans="2:24" ht="15" customHeight="1" outlineLevel="1" thickTop="1" x14ac:dyDescent="0.25">
      <c r="B547" s="2">
        <v>510</v>
      </c>
      <c r="C547" s="2">
        <v>428</v>
      </c>
      <c r="D547" s="354" t="s">
        <v>967</v>
      </c>
      <c r="E547" s="226">
        <v>1.952</v>
      </c>
      <c r="F547" s="225"/>
      <c r="G547" s="225"/>
      <c r="H547" s="225"/>
      <c r="J547" s="243">
        <v>510</v>
      </c>
      <c r="K547" s="243">
        <v>428</v>
      </c>
      <c r="L547" s="244" t="str">
        <f>D526</f>
        <v>Ананьївський районний суд Одеської області</v>
      </c>
      <c r="M547" s="241">
        <f>E526</f>
        <v>1.3240000000000001</v>
      </c>
      <c r="N547" s="242">
        <f>F526</f>
        <v>0</v>
      </c>
      <c r="O547" s="242">
        <f>G526</f>
        <v>0</v>
      </c>
      <c r="P547" s="242">
        <f>H526</f>
        <v>0</v>
      </c>
      <c r="R547" s="243">
        <v>268</v>
      </c>
      <c r="S547" s="243">
        <v>236</v>
      </c>
      <c r="T547" s="326" t="s">
        <v>235</v>
      </c>
      <c r="U547" s="241">
        <f>M547+M548+M549</f>
        <v>6.5759999999999996</v>
      </c>
      <c r="V547" s="241">
        <f>N547+N548+N549</f>
        <v>0</v>
      </c>
      <c r="W547" s="241">
        <f>O547+O548+O549</f>
        <v>0</v>
      </c>
      <c r="X547" s="241">
        <f>P547+P548+P549</f>
        <v>0</v>
      </c>
    </row>
    <row r="548" spans="2:24" ht="30" customHeight="1" outlineLevel="1" x14ac:dyDescent="0.25">
      <c r="B548" s="2">
        <v>511</v>
      </c>
      <c r="C548" s="2">
        <v>429</v>
      </c>
      <c r="D548" s="354" t="s">
        <v>968</v>
      </c>
      <c r="E548" s="226">
        <v>1.74</v>
      </c>
      <c r="F548" s="225"/>
      <c r="G548" s="225"/>
      <c r="H548" s="225"/>
      <c r="J548" s="2">
        <v>511</v>
      </c>
      <c r="K548" s="2">
        <v>429</v>
      </c>
      <c r="L548" s="236" t="str">
        <f t="shared" ref="L548:P549" si="157">D540</f>
        <v>Котовський міськрайонний суд Одеської області</v>
      </c>
      <c r="M548" s="227">
        <f t="shared" si="157"/>
        <v>3.2519999999999998</v>
      </c>
      <c r="N548" s="225">
        <f t="shared" si="157"/>
        <v>0</v>
      </c>
      <c r="O548" s="225">
        <f t="shared" si="157"/>
        <v>0</v>
      </c>
      <c r="P548" s="225">
        <f t="shared" si="157"/>
        <v>0</v>
      </c>
      <c r="R548" s="2"/>
      <c r="S548" s="2"/>
      <c r="T548" s="304"/>
      <c r="U548" s="158"/>
      <c r="V548" s="158"/>
      <c r="W548" s="158"/>
      <c r="X548" s="158"/>
    </row>
    <row r="549" spans="2:24" ht="30.75" customHeight="1" outlineLevel="1" thickBot="1" x14ac:dyDescent="0.3">
      <c r="B549" s="2">
        <v>512</v>
      </c>
      <c r="C549" s="2">
        <v>430</v>
      </c>
      <c r="D549" s="354" t="s">
        <v>969</v>
      </c>
      <c r="E549" s="226">
        <v>1.708</v>
      </c>
      <c r="F549" s="225"/>
      <c r="G549" s="225"/>
      <c r="H549" s="225"/>
      <c r="J549" s="228">
        <v>512</v>
      </c>
      <c r="K549" s="228">
        <v>430</v>
      </c>
      <c r="L549" s="270" t="str">
        <f t="shared" si="157"/>
        <v>Красноокнянський районний суд Одеської області</v>
      </c>
      <c r="M549" s="248">
        <f t="shared" si="157"/>
        <v>2</v>
      </c>
      <c r="N549" s="271">
        <f t="shared" si="157"/>
        <v>0</v>
      </c>
      <c r="O549" s="271">
        <f t="shared" si="157"/>
        <v>0</v>
      </c>
      <c r="P549" s="271">
        <f t="shared" si="157"/>
        <v>0</v>
      </c>
      <c r="R549" s="228"/>
      <c r="S549" s="228"/>
      <c r="T549" s="347"/>
      <c r="U549" s="251"/>
      <c r="V549" s="251"/>
      <c r="W549" s="251"/>
      <c r="X549" s="251"/>
    </row>
    <row r="550" spans="2:24" ht="15" customHeight="1" outlineLevel="1" thickTop="1" x14ac:dyDescent="0.25">
      <c r="B550" s="2">
        <v>513</v>
      </c>
      <c r="C550" s="2">
        <v>431</v>
      </c>
      <c r="D550" s="354" t="s">
        <v>970</v>
      </c>
      <c r="E550" s="226">
        <v>2.2799999999999998</v>
      </c>
      <c r="F550" s="225"/>
      <c r="G550" s="225"/>
      <c r="H550" s="225"/>
      <c r="J550" s="243">
        <v>513</v>
      </c>
      <c r="K550" s="243">
        <v>431</v>
      </c>
      <c r="L550" s="244" t="str">
        <f>D534</f>
        <v>Іванівський районний суд Одеської області</v>
      </c>
      <c r="M550" s="241">
        <f>E534</f>
        <v>2.98</v>
      </c>
      <c r="N550" s="242">
        <f>F534</f>
        <v>0</v>
      </c>
      <c r="O550" s="242">
        <f>G534</f>
        <v>0</v>
      </c>
      <c r="P550" s="242">
        <f>H534</f>
        <v>0</v>
      </c>
      <c r="R550" s="243">
        <v>269</v>
      </c>
      <c r="S550" s="243">
        <v>237</v>
      </c>
      <c r="T550" s="326" t="s">
        <v>236</v>
      </c>
      <c r="U550" s="241">
        <f>M550+M551</f>
        <v>9</v>
      </c>
      <c r="V550" s="241">
        <f>N550+N551</f>
        <v>0</v>
      </c>
      <c r="W550" s="241">
        <f>O550+O551</f>
        <v>0</v>
      </c>
      <c r="X550" s="241">
        <f>P550+P551</f>
        <v>0</v>
      </c>
    </row>
    <row r="551" spans="2:24" ht="30.75" customHeight="1" outlineLevel="1" thickBot="1" x14ac:dyDescent="0.3">
      <c r="B551" s="2">
        <v>514</v>
      </c>
      <c r="C551" s="2">
        <v>432</v>
      </c>
      <c r="D551" s="354" t="s">
        <v>971</v>
      </c>
      <c r="E551" s="226">
        <v>1</v>
      </c>
      <c r="F551" s="225"/>
      <c r="G551" s="225"/>
      <c r="H551" s="225"/>
      <c r="J551" s="228">
        <v>514</v>
      </c>
      <c r="K551" s="228">
        <v>432</v>
      </c>
      <c r="L551" s="270" t="str">
        <f>D546</f>
        <v>Роздільнянський районний суд Одеської області</v>
      </c>
      <c r="M551" s="248">
        <f>E546</f>
        <v>6.02</v>
      </c>
      <c r="N551" s="271">
        <f>F546</f>
        <v>0</v>
      </c>
      <c r="O551" s="271">
        <f>G546</f>
        <v>0</v>
      </c>
      <c r="P551" s="271">
        <f>H546</f>
        <v>0</v>
      </c>
      <c r="R551" s="228"/>
      <c r="S551" s="228"/>
      <c r="T551" s="253"/>
      <c r="U551" s="251"/>
      <c r="V551" s="251"/>
      <c r="W551" s="251"/>
      <c r="X551" s="251"/>
    </row>
    <row r="552" spans="2:24" ht="15" customHeight="1" outlineLevel="1" thickTop="1" x14ac:dyDescent="0.25">
      <c r="B552" s="2">
        <v>515</v>
      </c>
      <c r="C552" s="2">
        <v>433</v>
      </c>
      <c r="D552" s="354" t="s">
        <v>972</v>
      </c>
      <c r="E552" s="226">
        <v>2.992</v>
      </c>
      <c r="F552" s="225"/>
      <c r="G552" s="225"/>
      <c r="H552" s="225"/>
      <c r="J552" s="243">
        <v>515</v>
      </c>
      <c r="K552" s="243">
        <v>433</v>
      </c>
      <c r="L552" s="244" t="str">
        <f>D536</f>
        <v>Іллічівський міський суд Одеської області</v>
      </c>
      <c r="M552" s="241">
        <f>E536</f>
        <v>5</v>
      </c>
      <c r="N552" s="242">
        <f>F536</f>
        <v>0</v>
      </c>
      <c r="O552" s="242">
        <f>G536</f>
        <v>0</v>
      </c>
      <c r="P552" s="242">
        <f>H536</f>
        <v>0</v>
      </c>
      <c r="R552" s="243">
        <v>270</v>
      </c>
      <c r="S552" s="243">
        <v>238</v>
      </c>
      <c r="T552" s="244" t="s">
        <v>237</v>
      </c>
      <c r="U552" s="241">
        <f>M552+M553</f>
        <v>11.048</v>
      </c>
      <c r="V552" s="241">
        <f>N552+N553</f>
        <v>0</v>
      </c>
      <c r="W552" s="241">
        <f>O552+O553</f>
        <v>0</v>
      </c>
      <c r="X552" s="241">
        <f>P552+P553</f>
        <v>0</v>
      </c>
    </row>
    <row r="553" spans="2:24" ht="15.75" customHeight="1" outlineLevel="1" thickBot="1" x14ac:dyDescent="0.3">
      <c r="B553" s="2">
        <v>516</v>
      </c>
      <c r="C553" s="2">
        <v>434</v>
      </c>
      <c r="D553" s="354" t="s">
        <v>973</v>
      </c>
      <c r="E553" s="226">
        <v>0.96799999999999997</v>
      </c>
      <c r="F553" s="225"/>
      <c r="G553" s="225"/>
      <c r="H553" s="225"/>
      <c r="J553" s="228">
        <v>516</v>
      </c>
      <c r="K553" s="228">
        <v>434</v>
      </c>
      <c r="L553" s="270" t="str">
        <f>D544</f>
        <v>Овідіопольський районний суд Одеської області</v>
      </c>
      <c r="M553" s="248">
        <f>E544</f>
        <v>6.048</v>
      </c>
      <c r="N553" s="271">
        <f>F544</f>
        <v>0</v>
      </c>
      <c r="O553" s="271">
        <f>G544</f>
        <v>0</v>
      </c>
      <c r="P553" s="271">
        <f>H544</f>
        <v>0</v>
      </c>
      <c r="R553" s="228"/>
      <c r="S553" s="228"/>
      <c r="T553" s="253"/>
      <c r="U553" s="251"/>
      <c r="V553" s="251"/>
      <c r="W553" s="251"/>
      <c r="X553" s="251"/>
    </row>
    <row r="554" spans="2:24" ht="31.5" customHeight="1" outlineLevel="1" thickTop="1" thickBot="1" x14ac:dyDescent="0.3">
      <c r="B554" s="2">
        <v>517</v>
      </c>
      <c r="C554" s="2">
        <v>435</v>
      </c>
      <c r="D554" s="354" t="s">
        <v>974</v>
      </c>
      <c r="E554" s="226">
        <v>1.012</v>
      </c>
      <c r="F554" s="225"/>
      <c r="G554" s="225"/>
      <c r="H554" s="225"/>
      <c r="J554" s="281">
        <v>517</v>
      </c>
      <c r="K554" s="281">
        <v>435</v>
      </c>
      <c r="L554" s="238" t="str">
        <f>D530</f>
        <v>Білгород-Дністровський міськрайонний суд Одеської області</v>
      </c>
      <c r="M554" s="231">
        <f>E530</f>
        <v>7.9039999999999999</v>
      </c>
      <c r="N554" s="232">
        <f>F530</f>
        <v>0</v>
      </c>
      <c r="O554" s="232">
        <f>G530</f>
        <v>0</v>
      </c>
      <c r="P554" s="232">
        <f>H530</f>
        <v>0</v>
      </c>
      <c r="R554" s="281">
        <v>271</v>
      </c>
      <c r="S554" s="281">
        <v>239</v>
      </c>
      <c r="T554" s="238" t="s">
        <v>679</v>
      </c>
      <c r="U554" s="235">
        <f t="shared" ref="U554:X558" si="158">M554</f>
        <v>7.9039999999999999</v>
      </c>
      <c r="V554" s="235">
        <f t="shared" si="158"/>
        <v>0</v>
      </c>
      <c r="W554" s="235">
        <f t="shared" si="158"/>
        <v>0</v>
      </c>
      <c r="X554" s="235">
        <f t="shared" si="158"/>
        <v>0</v>
      </c>
    </row>
    <row r="555" spans="2:24" ht="16.5" customHeight="1" outlineLevel="1" thickTop="1" thickBot="1" x14ac:dyDescent="0.3">
      <c r="B555" s="2">
        <v>518</v>
      </c>
      <c r="C555" s="2">
        <v>436</v>
      </c>
      <c r="D555" s="354" t="s">
        <v>975</v>
      </c>
      <c r="E555" s="226">
        <v>22.684000000000001</v>
      </c>
      <c r="F555" s="225"/>
      <c r="G555" s="225"/>
      <c r="H555" s="225"/>
      <c r="J555" s="281">
        <v>518</v>
      </c>
      <c r="K555" s="281">
        <v>436</v>
      </c>
      <c r="L555" s="238" t="str">
        <f>D558</f>
        <v>Суворовський районний суд м.Одеси</v>
      </c>
      <c r="M555" s="231">
        <f>E558</f>
        <v>15.92</v>
      </c>
      <c r="N555" s="232">
        <f>F558</f>
        <v>0</v>
      </c>
      <c r="O555" s="232">
        <f>G558</f>
        <v>0</v>
      </c>
      <c r="P555" s="232">
        <f>H558</f>
        <v>0</v>
      </c>
      <c r="R555" s="281">
        <v>272</v>
      </c>
      <c r="S555" s="281">
        <v>240</v>
      </c>
      <c r="T555" s="238" t="s">
        <v>681</v>
      </c>
      <c r="U555" s="235">
        <f t="shared" si="158"/>
        <v>15.92</v>
      </c>
      <c r="V555" s="235">
        <f t="shared" si="158"/>
        <v>0</v>
      </c>
      <c r="W555" s="235">
        <f t="shared" si="158"/>
        <v>0</v>
      </c>
      <c r="X555" s="235">
        <f t="shared" si="158"/>
        <v>0</v>
      </c>
    </row>
    <row r="556" spans="2:24" ht="16.5" customHeight="1" outlineLevel="1" thickTop="1" thickBot="1" x14ac:dyDescent="0.3">
      <c r="B556" s="2">
        <v>519</v>
      </c>
      <c r="C556" s="2">
        <v>437</v>
      </c>
      <c r="D556" s="354" t="s">
        <v>976</v>
      </c>
      <c r="E556" s="226">
        <v>25.876000000000001</v>
      </c>
      <c r="F556" s="225"/>
      <c r="G556" s="225"/>
      <c r="H556" s="225"/>
      <c r="J556" s="281">
        <v>519</v>
      </c>
      <c r="K556" s="281">
        <v>437</v>
      </c>
      <c r="L556" s="238" t="str">
        <f>D557</f>
        <v>Приморський районний суд м.Одеси</v>
      </c>
      <c r="M556" s="231">
        <f>E557</f>
        <v>17.86</v>
      </c>
      <c r="N556" s="232">
        <f>F557</f>
        <v>0</v>
      </c>
      <c r="O556" s="232">
        <f>G557</f>
        <v>0</v>
      </c>
      <c r="P556" s="232">
        <f>H557</f>
        <v>0</v>
      </c>
      <c r="R556" s="281">
        <v>273</v>
      </c>
      <c r="S556" s="281">
        <v>241</v>
      </c>
      <c r="T556" s="238" t="s">
        <v>683</v>
      </c>
      <c r="U556" s="235">
        <f t="shared" si="158"/>
        <v>17.86</v>
      </c>
      <c r="V556" s="235">
        <f t="shared" si="158"/>
        <v>0</v>
      </c>
      <c r="W556" s="235">
        <f t="shared" si="158"/>
        <v>0</v>
      </c>
      <c r="X556" s="235">
        <f t="shared" si="158"/>
        <v>0</v>
      </c>
    </row>
    <row r="557" spans="2:24" ht="16.5" customHeight="1" outlineLevel="1" thickTop="1" thickBot="1" x14ac:dyDescent="0.3">
      <c r="B557" s="2">
        <v>520</v>
      </c>
      <c r="C557" s="2">
        <v>438</v>
      </c>
      <c r="D557" s="354" t="s">
        <v>977</v>
      </c>
      <c r="E557" s="226">
        <v>17.86</v>
      </c>
      <c r="F557" s="225"/>
      <c r="G557" s="225"/>
      <c r="H557" s="225"/>
      <c r="J557" s="281">
        <v>520</v>
      </c>
      <c r="K557" s="281">
        <v>438</v>
      </c>
      <c r="L557" s="238" t="str">
        <f t="shared" ref="L557:P558" si="159">D555</f>
        <v>Київський районний суд м.Одеси</v>
      </c>
      <c r="M557" s="231">
        <f t="shared" si="159"/>
        <v>22.684000000000001</v>
      </c>
      <c r="N557" s="232">
        <f t="shared" si="159"/>
        <v>0</v>
      </c>
      <c r="O557" s="232">
        <f t="shared" si="159"/>
        <v>0</v>
      </c>
      <c r="P557" s="232">
        <f t="shared" si="159"/>
        <v>0</v>
      </c>
      <c r="R557" s="281">
        <v>274</v>
      </c>
      <c r="S557" s="281">
        <v>242</v>
      </c>
      <c r="T557" s="234" t="s">
        <v>685</v>
      </c>
      <c r="U557" s="231">
        <f t="shared" si="158"/>
        <v>22.684000000000001</v>
      </c>
      <c r="V557" s="231">
        <f t="shared" si="158"/>
        <v>0</v>
      </c>
      <c r="W557" s="231">
        <f t="shared" si="158"/>
        <v>0</v>
      </c>
      <c r="X557" s="231">
        <f t="shared" si="158"/>
        <v>0</v>
      </c>
    </row>
    <row r="558" spans="2:24" ht="15.75" customHeight="1" outlineLevel="1" thickTop="1" thickBot="1" x14ac:dyDescent="0.3">
      <c r="B558" s="337">
        <v>521</v>
      </c>
      <c r="C558" s="337">
        <v>439</v>
      </c>
      <c r="D558" s="355" t="s">
        <v>978</v>
      </c>
      <c r="E558" s="288">
        <v>15.92</v>
      </c>
      <c r="F558" s="287"/>
      <c r="G558" s="287"/>
      <c r="H558" s="287"/>
      <c r="J558" s="356">
        <v>521</v>
      </c>
      <c r="K558" s="356">
        <v>439</v>
      </c>
      <c r="L558" s="357" t="str">
        <f t="shared" si="159"/>
        <v xml:space="preserve">Малиновський районний суд м.Одеси </v>
      </c>
      <c r="M558" s="358">
        <f t="shared" si="159"/>
        <v>25.876000000000001</v>
      </c>
      <c r="N558" s="359">
        <f t="shared" si="159"/>
        <v>0</v>
      </c>
      <c r="O558" s="359">
        <f t="shared" si="159"/>
        <v>0</v>
      </c>
      <c r="P558" s="359">
        <f t="shared" si="159"/>
        <v>0</v>
      </c>
      <c r="R558" s="356">
        <v>275</v>
      </c>
      <c r="S558" s="356">
        <v>243</v>
      </c>
      <c r="T558" s="357" t="s">
        <v>687</v>
      </c>
      <c r="U558" s="358">
        <f t="shared" si="158"/>
        <v>25.876000000000001</v>
      </c>
      <c r="V558" s="358">
        <f t="shared" si="158"/>
        <v>0</v>
      </c>
      <c r="W558" s="358">
        <f t="shared" si="158"/>
        <v>0</v>
      </c>
      <c r="X558" s="358">
        <f t="shared" si="158"/>
        <v>0</v>
      </c>
    </row>
    <row r="559" spans="2:24" ht="15.75" customHeight="1" outlineLevel="1" thickTop="1" x14ac:dyDescent="0.25">
      <c r="B559" s="243">
        <v>522</v>
      </c>
      <c r="C559" s="243">
        <v>440</v>
      </c>
      <c r="D559" s="360" t="s">
        <v>979</v>
      </c>
      <c r="E559" s="291">
        <v>10.084</v>
      </c>
      <c r="F559" s="242"/>
      <c r="G559" s="242"/>
      <c r="H559" s="242"/>
      <c r="J559" s="243">
        <v>522</v>
      </c>
      <c r="K559" s="243">
        <v>440</v>
      </c>
      <c r="L559" s="244" t="str">
        <f>D561</f>
        <v>Гадяцький районний суд Полтавської області</v>
      </c>
      <c r="M559" s="241">
        <f>E561</f>
        <v>3.4239999999999999</v>
      </c>
      <c r="N559" s="242">
        <f>F561</f>
        <v>0</v>
      </c>
      <c r="O559" s="242">
        <f>G561</f>
        <v>0</v>
      </c>
      <c r="P559" s="242">
        <f>H561</f>
        <v>0</v>
      </c>
      <c r="R559" s="243">
        <v>276</v>
      </c>
      <c r="S559" s="243">
        <v>244</v>
      </c>
      <c r="T559" s="244" t="s">
        <v>238</v>
      </c>
      <c r="U559" s="241">
        <f>M559+M560</f>
        <v>5.3840000000000003</v>
      </c>
      <c r="V559" s="241">
        <f>N559+N560</f>
        <v>0</v>
      </c>
      <c r="W559" s="241">
        <f>O559+O560</f>
        <v>0</v>
      </c>
      <c r="X559" s="241">
        <f>P559+P560</f>
        <v>0</v>
      </c>
    </row>
    <row r="560" spans="2:24" ht="30.75" customHeight="1" outlineLevel="1" thickBot="1" x14ac:dyDescent="0.3">
      <c r="B560" s="2">
        <v>523</v>
      </c>
      <c r="C560" s="2">
        <v>441</v>
      </c>
      <c r="D560" s="354" t="s">
        <v>980</v>
      </c>
      <c r="E560" s="226">
        <v>1.948</v>
      </c>
      <c r="F560" s="225"/>
      <c r="G560" s="225"/>
      <c r="H560" s="225"/>
      <c r="J560" s="228">
        <v>523</v>
      </c>
      <c r="K560" s="228">
        <v>441</v>
      </c>
      <c r="L560" s="270" t="str">
        <f>D565</f>
        <v>Зіньківський районний суд Полтавської області</v>
      </c>
      <c r="M560" s="248">
        <f>E565</f>
        <v>1.96</v>
      </c>
      <c r="N560" s="271">
        <f>F565</f>
        <v>0</v>
      </c>
      <c r="O560" s="271">
        <f>G565</f>
        <v>0</v>
      </c>
      <c r="P560" s="271">
        <f>H565</f>
        <v>0</v>
      </c>
      <c r="R560" s="228"/>
      <c r="S560" s="228"/>
      <c r="T560" s="253"/>
      <c r="U560" s="251"/>
      <c r="V560" s="251"/>
      <c r="W560" s="251"/>
      <c r="X560" s="251"/>
    </row>
    <row r="561" spans="2:24" ht="15" customHeight="1" outlineLevel="1" thickTop="1" x14ac:dyDescent="0.25">
      <c r="B561" s="2">
        <v>524</v>
      </c>
      <c r="C561" s="2">
        <v>442</v>
      </c>
      <c r="D561" s="354" t="s">
        <v>981</v>
      </c>
      <c r="E561" s="226">
        <v>3.4239999999999999</v>
      </c>
      <c r="F561" s="225"/>
      <c r="G561" s="225"/>
      <c r="H561" s="225"/>
      <c r="J561" s="243">
        <v>524</v>
      </c>
      <c r="K561" s="243">
        <v>442</v>
      </c>
      <c r="L561" s="244" t="str">
        <f>D562</f>
        <v>Глобинський районний суд Полтавської області</v>
      </c>
      <c r="M561" s="241">
        <f>E562</f>
        <v>2.948</v>
      </c>
      <c r="N561" s="242">
        <f>F562</f>
        <v>0</v>
      </c>
      <c r="O561" s="242">
        <f>G562</f>
        <v>0</v>
      </c>
      <c r="P561" s="242">
        <f>H562</f>
        <v>0</v>
      </c>
      <c r="R561" s="243">
        <v>277</v>
      </c>
      <c r="S561" s="243">
        <v>245</v>
      </c>
      <c r="T561" s="244" t="s">
        <v>239</v>
      </c>
      <c r="U561" s="241">
        <f>M561+M562+M563</f>
        <v>7.3239999999999998</v>
      </c>
      <c r="V561" s="241">
        <f>N561+N562+N563</f>
        <v>0</v>
      </c>
      <c r="W561" s="241">
        <f>O561+O562+O563</f>
        <v>0</v>
      </c>
      <c r="X561" s="241">
        <f>P561+P562+P563</f>
        <v>0</v>
      </c>
    </row>
    <row r="562" spans="2:24" ht="30" customHeight="1" outlineLevel="1" x14ac:dyDescent="0.25">
      <c r="B562" s="2">
        <v>525</v>
      </c>
      <c r="C562" s="2">
        <v>443</v>
      </c>
      <c r="D562" s="354" t="s">
        <v>982</v>
      </c>
      <c r="E562" s="226">
        <v>2.948</v>
      </c>
      <c r="F562" s="225"/>
      <c r="G562" s="225"/>
      <c r="H562" s="225"/>
      <c r="J562" s="2">
        <v>525</v>
      </c>
      <c r="K562" s="2">
        <v>443</v>
      </c>
      <c r="L562" s="236" t="str">
        <f t="shared" ref="L562:P563" si="160">D585</f>
        <v>Семенівський районний суд Полтавської області</v>
      </c>
      <c r="M562" s="227">
        <f t="shared" si="160"/>
        <v>1.3959999999999999</v>
      </c>
      <c r="N562" s="225">
        <f t="shared" si="160"/>
        <v>0</v>
      </c>
      <c r="O562" s="225">
        <f t="shared" si="160"/>
        <v>0</v>
      </c>
      <c r="P562" s="225">
        <f t="shared" si="160"/>
        <v>0</v>
      </c>
      <c r="R562" s="2"/>
      <c r="S562" s="2"/>
      <c r="T562" s="304"/>
      <c r="U562" s="158"/>
      <c r="V562" s="158"/>
      <c r="W562" s="158"/>
      <c r="X562" s="158"/>
    </row>
    <row r="563" spans="2:24" ht="15.75" customHeight="1" outlineLevel="1" thickBot="1" x14ac:dyDescent="0.3">
      <c r="B563" s="2">
        <v>526</v>
      </c>
      <c r="C563" s="2">
        <v>444</v>
      </c>
      <c r="D563" s="354" t="s">
        <v>983</v>
      </c>
      <c r="E563" s="226">
        <v>2.036</v>
      </c>
      <c r="F563" s="225"/>
      <c r="G563" s="225"/>
      <c r="H563" s="225"/>
      <c r="J563" s="228">
        <v>526</v>
      </c>
      <c r="K563" s="228">
        <v>444</v>
      </c>
      <c r="L563" s="270" t="str">
        <f t="shared" si="160"/>
        <v>Хорольський районний суд Полтавської області</v>
      </c>
      <c r="M563" s="248">
        <f t="shared" si="160"/>
        <v>2.98</v>
      </c>
      <c r="N563" s="271">
        <f t="shared" si="160"/>
        <v>0</v>
      </c>
      <c r="O563" s="271">
        <f t="shared" si="160"/>
        <v>0</v>
      </c>
      <c r="P563" s="271">
        <f t="shared" si="160"/>
        <v>0</v>
      </c>
      <c r="R563" s="228"/>
      <c r="S563" s="228"/>
      <c r="T563" s="347"/>
      <c r="U563" s="251"/>
      <c r="V563" s="251"/>
      <c r="W563" s="251"/>
      <c r="X563" s="251"/>
    </row>
    <row r="564" spans="2:24" ht="30" customHeight="1" outlineLevel="1" thickTop="1" x14ac:dyDescent="0.25">
      <c r="B564" s="2">
        <v>527</v>
      </c>
      <c r="C564" s="2">
        <v>445</v>
      </c>
      <c r="D564" s="354" t="s">
        <v>984</v>
      </c>
      <c r="E564" s="226">
        <v>1.0680000000000001</v>
      </c>
      <c r="F564" s="225"/>
      <c r="G564" s="225"/>
      <c r="H564" s="225"/>
      <c r="J564" s="243">
        <v>527</v>
      </c>
      <c r="K564" s="243">
        <v>445</v>
      </c>
      <c r="L564" s="244" t="str">
        <f t="shared" ref="L564:P565" si="161">D569</f>
        <v>Козельщинський районний суд Полтавської області</v>
      </c>
      <c r="M564" s="241">
        <f t="shared" si="161"/>
        <v>1.992</v>
      </c>
      <c r="N564" s="242">
        <f t="shared" si="161"/>
        <v>0</v>
      </c>
      <c r="O564" s="242">
        <f t="shared" si="161"/>
        <v>0</v>
      </c>
      <c r="P564" s="242">
        <f t="shared" si="161"/>
        <v>0</v>
      </c>
      <c r="R564" s="243">
        <v>278</v>
      </c>
      <c r="S564" s="243">
        <v>246</v>
      </c>
      <c r="T564" s="244" t="s">
        <v>240</v>
      </c>
      <c r="U564" s="241">
        <f>M564+M565</f>
        <v>4.3</v>
      </c>
      <c r="V564" s="241">
        <f>N564+N565</f>
        <v>0</v>
      </c>
      <c r="W564" s="241">
        <f>O564+O565</f>
        <v>0</v>
      </c>
      <c r="X564" s="241">
        <f>P564+P565</f>
        <v>0</v>
      </c>
    </row>
    <row r="565" spans="2:24" ht="30.75" customHeight="1" outlineLevel="1" thickBot="1" x14ac:dyDescent="0.3">
      <c r="B565" s="2">
        <v>528</v>
      </c>
      <c r="C565" s="2">
        <v>446</v>
      </c>
      <c r="D565" s="354" t="s">
        <v>985</v>
      </c>
      <c r="E565" s="226">
        <v>1.96</v>
      </c>
      <c r="F565" s="225"/>
      <c r="G565" s="225"/>
      <c r="H565" s="225"/>
      <c r="J565" s="228">
        <v>528</v>
      </c>
      <c r="K565" s="228">
        <v>446</v>
      </c>
      <c r="L565" s="270" t="str">
        <f t="shared" si="161"/>
        <v>Комсомольський міський суд Полтавської області</v>
      </c>
      <c r="M565" s="248">
        <f t="shared" si="161"/>
        <v>2.3079999999999998</v>
      </c>
      <c r="N565" s="271">
        <f t="shared" si="161"/>
        <v>0</v>
      </c>
      <c r="O565" s="271">
        <f t="shared" si="161"/>
        <v>0</v>
      </c>
      <c r="P565" s="271">
        <f t="shared" si="161"/>
        <v>0</v>
      </c>
      <c r="R565" s="228"/>
      <c r="S565" s="228"/>
      <c r="T565" s="253"/>
      <c r="U565" s="251"/>
      <c r="V565" s="251"/>
      <c r="W565" s="251"/>
      <c r="X565" s="251"/>
    </row>
    <row r="566" spans="2:24" ht="15" customHeight="1" outlineLevel="1" thickTop="1" x14ac:dyDescent="0.25">
      <c r="B566" s="2">
        <v>529</v>
      </c>
      <c r="C566" s="2">
        <v>447</v>
      </c>
      <c r="D566" s="354" t="s">
        <v>986</v>
      </c>
      <c r="E566" s="226">
        <v>1</v>
      </c>
      <c r="F566" s="225"/>
      <c r="G566" s="225"/>
      <c r="H566" s="225"/>
      <c r="J566" s="243">
        <v>529</v>
      </c>
      <c r="K566" s="243">
        <v>447</v>
      </c>
      <c r="L566" s="244" t="str">
        <f>D564</f>
        <v>Диканський районний суд Полтавської області</v>
      </c>
      <c r="M566" s="241">
        <f>E564</f>
        <v>1.0680000000000001</v>
      </c>
      <c r="N566" s="242">
        <f>F564</f>
        <v>0</v>
      </c>
      <c r="O566" s="242">
        <f>G564</f>
        <v>0</v>
      </c>
      <c r="P566" s="242">
        <f>H564</f>
        <v>0</v>
      </c>
      <c r="R566" s="243">
        <v>279</v>
      </c>
      <c r="S566" s="243">
        <v>247</v>
      </c>
      <c r="T566" s="244" t="s">
        <v>241</v>
      </c>
      <c r="U566" s="241">
        <f>M566+M567</f>
        <v>4.6319999999999997</v>
      </c>
      <c r="V566" s="241">
        <f>N566+N567</f>
        <v>0</v>
      </c>
      <c r="W566" s="241">
        <f>O566+O567</f>
        <v>0</v>
      </c>
      <c r="X566" s="241">
        <f>P566+P567</f>
        <v>0</v>
      </c>
    </row>
    <row r="567" spans="2:24" ht="30.75" customHeight="1" outlineLevel="1" thickBot="1" x14ac:dyDescent="0.3">
      <c r="B567" s="2">
        <v>530</v>
      </c>
      <c r="C567" s="2">
        <v>448</v>
      </c>
      <c r="D567" s="354" t="s">
        <v>987</v>
      </c>
      <c r="E567" s="226">
        <v>10.488</v>
      </c>
      <c r="F567" s="225"/>
      <c r="G567" s="225"/>
      <c r="H567" s="225"/>
      <c r="J567" s="228">
        <v>530</v>
      </c>
      <c r="K567" s="228">
        <v>448</v>
      </c>
      <c r="L567" s="270" t="str">
        <f>D571</f>
        <v>Котелевський районний суд Полтавської області</v>
      </c>
      <c r="M567" s="248">
        <f>E571</f>
        <v>3.5640000000000001</v>
      </c>
      <c r="N567" s="271">
        <f>F571</f>
        <v>0</v>
      </c>
      <c r="O567" s="271">
        <f>G571</f>
        <v>0</v>
      </c>
      <c r="P567" s="271">
        <f>H571</f>
        <v>0</v>
      </c>
      <c r="R567" s="228"/>
      <c r="S567" s="228"/>
      <c r="T567" s="253"/>
      <c r="U567" s="251"/>
      <c r="V567" s="251"/>
      <c r="W567" s="251"/>
      <c r="X567" s="251"/>
    </row>
    <row r="568" spans="2:24" ht="15" customHeight="1" outlineLevel="1" thickTop="1" x14ac:dyDescent="0.25">
      <c r="B568" s="2">
        <v>531</v>
      </c>
      <c r="C568" s="2">
        <v>449</v>
      </c>
      <c r="D568" s="354" t="s">
        <v>988</v>
      </c>
      <c r="E568" s="226">
        <v>3.004</v>
      </c>
      <c r="F568" s="225"/>
      <c r="G568" s="225"/>
      <c r="H568" s="225"/>
      <c r="J568" s="243">
        <v>531</v>
      </c>
      <c r="K568" s="243">
        <v>449</v>
      </c>
      <c r="L568" s="244" t="str">
        <f>D566</f>
        <v>Карлівський районний суд Полтавської області</v>
      </c>
      <c r="M568" s="241">
        <f>E566</f>
        <v>1</v>
      </c>
      <c r="N568" s="242">
        <f>F566</f>
        <v>0</v>
      </c>
      <c r="O568" s="242">
        <f>G566</f>
        <v>0</v>
      </c>
      <c r="P568" s="242">
        <f>H566</f>
        <v>0</v>
      </c>
      <c r="R568" s="243">
        <v>280</v>
      </c>
      <c r="S568" s="243">
        <v>248</v>
      </c>
      <c r="T568" s="244" t="s">
        <v>242</v>
      </c>
      <c r="U568" s="241">
        <f>M568+M569+M570</f>
        <v>5.3520000000000003</v>
      </c>
      <c r="V568" s="241">
        <f>N568+N569+N570</f>
        <v>0</v>
      </c>
      <c r="W568" s="241">
        <f>O568+O569+O570</f>
        <v>0</v>
      </c>
      <c r="X568" s="241">
        <f>P568+P569+P570</f>
        <v>0</v>
      </c>
    </row>
    <row r="569" spans="2:24" ht="15" customHeight="1" outlineLevel="1" x14ac:dyDescent="0.25">
      <c r="B569" s="2">
        <v>532</v>
      </c>
      <c r="C569" s="2">
        <v>450</v>
      </c>
      <c r="D569" s="354" t="s">
        <v>989</v>
      </c>
      <c r="E569" s="226">
        <v>1.992</v>
      </c>
      <c r="F569" s="225"/>
      <c r="G569" s="225"/>
      <c r="H569" s="225"/>
      <c r="J569" s="2">
        <v>532</v>
      </c>
      <c r="K569" s="2">
        <v>450</v>
      </c>
      <c r="L569" s="236" t="str">
        <f>D577</f>
        <v>Машівський районний суд Полтавської області</v>
      </c>
      <c r="M569" s="227">
        <f>E577</f>
        <v>1.3520000000000001</v>
      </c>
      <c r="N569" s="225">
        <f>F577</f>
        <v>0</v>
      </c>
      <c r="O569" s="225">
        <f>G577</f>
        <v>0</v>
      </c>
      <c r="P569" s="225">
        <f>H577</f>
        <v>0</v>
      </c>
      <c r="R569" s="2"/>
      <c r="S569" s="2"/>
      <c r="T569" s="304"/>
      <c r="U569" s="158"/>
      <c r="V569" s="158"/>
      <c r="W569" s="158"/>
      <c r="X569" s="158"/>
    </row>
    <row r="570" spans="2:24" ht="15.75" customHeight="1" outlineLevel="1" thickBot="1" x14ac:dyDescent="0.3">
      <c r="B570" s="2">
        <v>533</v>
      </c>
      <c r="C570" s="2">
        <v>451</v>
      </c>
      <c r="D570" s="354" t="s">
        <v>990</v>
      </c>
      <c r="E570" s="226">
        <v>2.3079999999999998</v>
      </c>
      <c r="F570" s="225"/>
      <c r="G570" s="225"/>
      <c r="H570" s="225"/>
      <c r="J570" s="228">
        <v>533</v>
      </c>
      <c r="K570" s="228">
        <v>451</v>
      </c>
      <c r="L570" s="270" t="str">
        <f>D588</f>
        <v>Чутівський районний суд Полтавської області</v>
      </c>
      <c r="M570" s="248">
        <f>E588</f>
        <v>3</v>
      </c>
      <c r="N570" s="271">
        <f>F588</f>
        <v>0</v>
      </c>
      <c r="O570" s="271">
        <f>G588</f>
        <v>0</v>
      </c>
      <c r="P570" s="271">
        <f>H588</f>
        <v>0</v>
      </c>
      <c r="R570" s="228"/>
      <c r="S570" s="228"/>
      <c r="T570" s="347"/>
      <c r="U570" s="251"/>
      <c r="V570" s="251"/>
      <c r="W570" s="251"/>
      <c r="X570" s="251"/>
    </row>
    <row r="571" spans="2:24" ht="15" customHeight="1" outlineLevel="1" thickTop="1" x14ac:dyDescent="0.25">
      <c r="B571" s="2">
        <v>534</v>
      </c>
      <c r="C571" s="2">
        <v>452</v>
      </c>
      <c r="D571" s="354" t="s">
        <v>991</v>
      </c>
      <c r="E571" s="226">
        <v>3.5640000000000001</v>
      </c>
      <c r="F571" s="225"/>
      <c r="G571" s="225"/>
      <c r="H571" s="225"/>
      <c r="J571" s="243">
        <v>534</v>
      </c>
      <c r="K571" s="243">
        <v>452</v>
      </c>
      <c r="L571" s="244" t="str">
        <f>D568</f>
        <v>Кобеляцький районний суд Полтавської області</v>
      </c>
      <c r="M571" s="241">
        <f>E568</f>
        <v>3.004</v>
      </c>
      <c r="N571" s="242">
        <f>F568</f>
        <v>0</v>
      </c>
      <c r="O571" s="242">
        <f>G568</f>
        <v>0</v>
      </c>
      <c r="P571" s="242">
        <f>H568</f>
        <v>0</v>
      </c>
      <c r="R571" s="243">
        <v>281</v>
      </c>
      <c r="S571" s="243">
        <v>249</v>
      </c>
      <c r="T571" s="244" t="s">
        <v>243</v>
      </c>
      <c r="U571" s="241">
        <f>M571+M572</f>
        <v>5.2880000000000003</v>
      </c>
      <c r="V571" s="241">
        <f>N571+N572</f>
        <v>0</v>
      </c>
      <c r="W571" s="241">
        <f>O571+O572</f>
        <v>0</v>
      </c>
      <c r="X571" s="241">
        <f>P571+P572</f>
        <v>0</v>
      </c>
    </row>
    <row r="572" spans="2:24" ht="30.75" customHeight="1" outlineLevel="1" thickBot="1" x14ac:dyDescent="0.3">
      <c r="B572" s="2">
        <v>535</v>
      </c>
      <c r="C572" s="2">
        <v>453</v>
      </c>
      <c r="D572" s="354" t="s">
        <v>992</v>
      </c>
      <c r="E572" s="226">
        <v>1.62</v>
      </c>
      <c r="F572" s="225"/>
      <c r="G572" s="225"/>
      <c r="H572" s="225"/>
      <c r="J572" s="228">
        <v>535</v>
      </c>
      <c r="K572" s="228">
        <v>453</v>
      </c>
      <c r="L572" s="270" t="str">
        <f>D579</f>
        <v>Новосанжарський районний суд Полтавської області</v>
      </c>
      <c r="M572" s="248">
        <f>E579</f>
        <v>2.2839999999999998</v>
      </c>
      <c r="N572" s="271">
        <f>F579</f>
        <v>0</v>
      </c>
      <c r="O572" s="271">
        <f>G579</f>
        <v>0</v>
      </c>
      <c r="P572" s="271">
        <f>H579</f>
        <v>0</v>
      </c>
      <c r="R572" s="228"/>
      <c r="S572" s="228"/>
      <c r="T572" s="253"/>
      <c r="U572" s="251"/>
      <c r="V572" s="251"/>
      <c r="W572" s="251"/>
      <c r="X572" s="251"/>
    </row>
    <row r="573" spans="2:24" ht="15" customHeight="1" outlineLevel="1" thickTop="1" x14ac:dyDescent="0.25">
      <c r="B573" s="2">
        <v>536</v>
      </c>
      <c r="C573" s="2">
        <v>454</v>
      </c>
      <c r="D573" s="354" t="s">
        <v>993</v>
      </c>
      <c r="E573" s="226">
        <v>6.8760000000000003</v>
      </c>
      <c r="F573" s="225"/>
      <c r="G573" s="225"/>
      <c r="H573" s="225"/>
      <c r="J573" s="243">
        <v>536</v>
      </c>
      <c r="K573" s="243">
        <v>454</v>
      </c>
      <c r="L573" s="244" t="str">
        <f t="shared" ref="L573:P574" si="162">D575</f>
        <v>Лохвицький районний суд Полтавської області</v>
      </c>
      <c r="M573" s="241">
        <f t="shared" si="162"/>
        <v>0.98</v>
      </c>
      <c r="N573" s="242">
        <f t="shared" si="162"/>
        <v>0</v>
      </c>
      <c r="O573" s="242">
        <f t="shared" si="162"/>
        <v>0</v>
      </c>
      <c r="P573" s="242">
        <f t="shared" si="162"/>
        <v>0</v>
      </c>
      <c r="R573" s="243">
        <v>282</v>
      </c>
      <c r="S573" s="243">
        <v>250</v>
      </c>
      <c r="T573" s="244" t="s">
        <v>245</v>
      </c>
      <c r="U573" s="241">
        <f>M573+M574+M575</f>
        <v>7.6400000000000006</v>
      </c>
      <c r="V573" s="241">
        <f>N573+N574+N575</f>
        <v>0</v>
      </c>
      <c r="W573" s="241">
        <f>O573+O574+O575</f>
        <v>0</v>
      </c>
      <c r="X573" s="241">
        <f>P573+P574+P575</f>
        <v>0</v>
      </c>
    </row>
    <row r="574" spans="2:24" ht="30" customHeight="1" outlineLevel="1" x14ac:dyDescent="0.25">
      <c r="B574" s="2">
        <v>537</v>
      </c>
      <c r="C574" s="2">
        <v>455</v>
      </c>
      <c r="D574" s="354" t="s">
        <v>994</v>
      </c>
      <c r="E574" s="226">
        <v>6.6079999999999997</v>
      </c>
      <c r="F574" s="225"/>
      <c r="G574" s="225"/>
      <c r="H574" s="225"/>
      <c r="J574" s="2">
        <v>537</v>
      </c>
      <c r="K574" s="2">
        <v>455</v>
      </c>
      <c r="L574" s="244" t="str">
        <f t="shared" si="162"/>
        <v>Лубенський міськрайонний суд Полтавської області</v>
      </c>
      <c r="M574" s="227">
        <f t="shared" si="162"/>
        <v>4.1440000000000001</v>
      </c>
      <c r="N574" s="225">
        <f t="shared" si="162"/>
        <v>0</v>
      </c>
      <c r="O574" s="225">
        <f t="shared" si="162"/>
        <v>0</v>
      </c>
      <c r="P574" s="225">
        <f t="shared" si="162"/>
        <v>0</v>
      </c>
      <c r="R574" s="2"/>
      <c r="S574" s="2"/>
      <c r="T574" s="304"/>
      <c r="U574" s="158"/>
      <c r="V574" s="158"/>
      <c r="W574" s="158"/>
      <c r="X574" s="158"/>
    </row>
    <row r="575" spans="2:24" ht="15.75" customHeight="1" outlineLevel="1" thickBot="1" x14ac:dyDescent="0.3">
      <c r="B575" s="2">
        <v>538</v>
      </c>
      <c r="C575" s="2">
        <v>456</v>
      </c>
      <c r="D575" s="354" t="s">
        <v>995</v>
      </c>
      <c r="E575" s="226">
        <v>0.98</v>
      </c>
      <c r="F575" s="225"/>
      <c r="G575" s="225"/>
      <c r="H575" s="225"/>
      <c r="J575" s="228">
        <v>538</v>
      </c>
      <c r="K575" s="228">
        <v>456</v>
      </c>
      <c r="L575" s="234" t="str">
        <f>D581</f>
        <v>Оржицький районний суд Полтавської області</v>
      </c>
      <c r="M575" s="248">
        <f>E581</f>
        <v>2.516</v>
      </c>
      <c r="N575" s="271">
        <f>F581</f>
        <v>0</v>
      </c>
      <c r="O575" s="271">
        <f>G581</f>
        <v>0</v>
      </c>
      <c r="P575" s="271">
        <f>H581</f>
        <v>0</v>
      </c>
      <c r="R575" s="228"/>
      <c r="S575" s="228"/>
      <c r="T575" s="347"/>
      <c r="U575" s="251"/>
      <c r="V575" s="251"/>
      <c r="W575" s="251"/>
      <c r="X575" s="251"/>
    </row>
    <row r="576" spans="2:24" ht="30" customHeight="1" outlineLevel="1" thickTop="1" x14ac:dyDescent="0.25">
      <c r="B576" s="2">
        <v>539</v>
      </c>
      <c r="C576" s="2">
        <v>457</v>
      </c>
      <c r="D576" s="354" t="s">
        <v>996</v>
      </c>
      <c r="E576" s="226">
        <v>4.1440000000000001</v>
      </c>
      <c r="F576" s="225"/>
      <c r="G576" s="225"/>
      <c r="H576" s="225"/>
      <c r="J576" s="243">
        <v>539</v>
      </c>
      <c r="K576" s="243">
        <v>457</v>
      </c>
      <c r="L576" s="244" t="str">
        <f>D560</f>
        <v>Великобагачанський районний суд Полтавської області</v>
      </c>
      <c r="M576" s="241">
        <f>E560</f>
        <v>1.948</v>
      </c>
      <c r="N576" s="242">
        <f>F560</f>
        <v>0</v>
      </c>
      <c r="O576" s="242">
        <f>G560</f>
        <v>0</v>
      </c>
      <c r="P576" s="242">
        <f>H560</f>
        <v>0</v>
      </c>
      <c r="R576" s="243">
        <v>283</v>
      </c>
      <c r="S576" s="243">
        <v>251</v>
      </c>
      <c r="T576" s="326" t="s">
        <v>246</v>
      </c>
      <c r="U576" s="241">
        <f>M576+M577+M578</f>
        <v>7.8239999999999998</v>
      </c>
      <c r="V576" s="241">
        <f>N576+N577+N578</f>
        <v>0</v>
      </c>
      <c r="W576" s="241">
        <f>O576+O577+O578</f>
        <v>0</v>
      </c>
      <c r="X576" s="241">
        <f>P576+P577+P578</f>
        <v>0</v>
      </c>
    </row>
    <row r="577" spans="2:24" ht="30" customHeight="1" outlineLevel="1" x14ac:dyDescent="0.25">
      <c r="B577" s="2">
        <v>540</v>
      </c>
      <c r="C577" s="2">
        <v>458</v>
      </c>
      <c r="D577" s="354" t="s">
        <v>997</v>
      </c>
      <c r="E577" s="226">
        <v>1.3520000000000001</v>
      </c>
      <c r="F577" s="225"/>
      <c r="G577" s="225"/>
      <c r="H577" s="225"/>
      <c r="J577" s="2">
        <v>540</v>
      </c>
      <c r="K577" s="2">
        <v>458</v>
      </c>
      <c r="L577" s="244" t="str">
        <f>D578</f>
        <v>Миргородський міськрайонний суд Полтавської області</v>
      </c>
      <c r="M577" s="227">
        <f>E578</f>
        <v>2.8879999999999999</v>
      </c>
      <c r="N577" s="225">
        <f>F578</f>
        <v>0</v>
      </c>
      <c r="O577" s="225">
        <f>G578</f>
        <v>0</v>
      </c>
      <c r="P577" s="225">
        <f>H578</f>
        <v>0</v>
      </c>
      <c r="R577" s="2"/>
      <c r="S577" s="2"/>
      <c r="T577" s="304"/>
      <c r="U577" s="158"/>
      <c r="V577" s="158"/>
      <c r="W577" s="158"/>
      <c r="X577" s="158"/>
    </row>
    <row r="578" spans="2:24" ht="30.75" customHeight="1" outlineLevel="1" thickBot="1" x14ac:dyDescent="0.3">
      <c r="B578" s="2">
        <v>541</v>
      </c>
      <c r="C578" s="2">
        <v>459</v>
      </c>
      <c r="D578" s="354" t="s">
        <v>998</v>
      </c>
      <c r="E578" s="226">
        <v>2.8879999999999999</v>
      </c>
      <c r="F578" s="225"/>
      <c r="G578" s="225"/>
      <c r="H578" s="225"/>
      <c r="J578" s="228">
        <v>541</v>
      </c>
      <c r="K578" s="228">
        <v>459</v>
      </c>
      <c r="L578" s="234" t="str">
        <f>D589</f>
        <v>Шишацький районний суд Полтавської області</v>
      </c>
      <c r="M578" s="248">
        <f>E589</f>
        <v>2.988</v>
      </c>
      <c r="N578" s="271">
        <f>F589</f>
        <v>0</v>
      </c>
      <c r="O578" s="271">
        <f>G589</f>
        <v>0</v>
      </c>
      <c r="P578" s="271">
        <f>H589</f>
        <v>0</v>
      </c>
      <c r="R578" s="228"/>
      <c r="S578" s="228"/>
      <c r="T578" s="347"/>
      <c r="U578" s="251"/>
      <c r="V578" s="251"/>
      <c r="W578" s="251"/>
      <c r="X578" s="251"/>
    </row>
    <row r="579" spans="2:24" ht="30" customHeight="1" outlineLevel="1" thickTop="1" x14ac:dyDescent="0.25">
      <c r="B579" s="2">
        <v>542</v>
      </c>
      <c r="C579" s="2">
        <v>460</v>
      </c>
      <c r="D579" s="354" t="s">
        <v>999</v>
      </c>
      <c r="E579" s="226">
        <v>2.2839999999999998</v>
      </c>
      <c r="F579" s="225"/>
      <c r="G579" s="225"/>
      <c r="H579" s="225"/>
      <c r="J579" s="243">
        <v>542</v>
      </c>
      <c r="K579" s="243">
        <v>460</v>
      </c>
      <c r="L579" s="244" t="str">
        <f>D563</f>
        <v>Гребінківський районний суд Полтавської області</v>
      </c>
      <c r="M579" s="241">
        <f>E563</f>
        <v>2.036</v>
      </c>
      <c r="N579" s="242">
        <f>F563</f>
        <v>0</v>
      </c>
      <c r="O579" s="242">
        <f>G563</f>
        <v>0</v>
      </c>
      <c r="P579" s="242">
        <f>H563</f>
        <v>0</v>
      </c>
      <c r="R579" s="243">
        <v>284</v>
      </c>
      <c r="S579" s="243">
        <v>252</v>
      </c>
      <c r="T579" s="326" t="s">
        <v>248</v>
      </c>
      <c r="U579" s="241">
        <f>M579+M580+M581</f>
        <v>6.9879999999999995</v>
      </c>
      <c r="V579" s="241">
        <f>N579+N580+N581</f>
        <v>0</v>
      </c>
      <c r="W579" s="241">
        <f>O579+O580+O581</f>
        <v>0</v>
      </c>
      <c r="X579" s="241">
        <f>P579+P580+P581</f>
        <v>0</v>
      </c>
    </row>
    <row r="580" spans="2:24" ht="30" customHeight="1" outlineLevel="1" x14ac:dyDescent="0.25">
      <c r="B580" s="2">
        <v>543</v>
      </c>
      <c r="C580" s="2">
        <v>461</v>
      </c>
      <c r="D580" s="354" t="s">
        <v>1000</v>
      </c>
      <c r="E580" s="226">
        <v>14.912000000000001</v>
      </c>
      <c r="F580" s="225"/>
      <c r="G580" s="225"/>
      <c r="H580" s="225"/>
      <c r="J580" s="2">
        <v>543</v>
      </c>
      <c r="K580" s="2">
        <v>461</v>
      </c>
      <c r="L580" s="244" t="str">
        <f>D582</f>
        <v>Пирятинський районний суд Полтавської області</v>
      </c>
      <c r="M580" s="227">
        <f>E582</f>
        <v>2.988</v>
      </c>
      <c r="N580" s="225">
        <f>F582</f>
        <v>0</v>
      </c>
      <c r="O580" s="225">
        <f>G582</f>
        <v>0</v>
      </c>
      <c r="P580" s="225">
        <f>H582</f>
        <v>0</v>
      </c>
      <c r="R580" s="2"/>
      <c r="S580" s="2"/>
      <c r="T580" s="304"/>
      <c r="U580" s="158"/>
      <c r="V580" s="158"/>
      <c r="W580" s="158"/>
      <c r="X580" s="158"/>
    </row>
    <row r="581" spans="2:24" ht="30.75" customHeight="1" outlineLevel="1" thickBot="1" x14ac:dyDescent="0.3">
      <c r="B581" s="2">
        <v>544</v>
      </c>
      <c r="C581" s="2">
        <v>462</v>
      </c>
      <c r="D581" s="354" t="s">
        <v>1001</v>
      </c>
      <c r="E581" s="226">
        <v>2.516</v>
      </c>
      <c r="F581" s="225"/>
      <c r="G581" s="225"/>
      <c r="H581" s="225"/>
      <c r="J581" s="228">
        <v>544</v>
      </c>
      <c r="K581" s="228">
        <v>462</v>
      </c>
      <c r="L581" s="234" t="str">
        <f>D587</f>
        <v>Чорнухинський районний суд Полтавської області</v>
      </c>
      <c r="M581" s="248">
        <f>E587</f>
        <v>1.964</v>
      </c>
      <c r="N581" s="271">
        <f>F587</f>
        <v>0</v>
      </c>
      <c r="O581" s="271">
        <f>G587</f>
        <v>0</v>
      </c>
      <c r="P581" s="271">
        <f>H587</f>
        <v>0</v>
      </c>
      <c r="R581" s="228"/>
      <c r="S581" s="228"/>
      <c r="T581" s="347"/>
      <c r="U581" s="251"/>
      <c r="V581" s="251"/>
      <c r="W581" s="251"/>
      <c r="X581" s="251"/>
    </row>
    <row r="582" spans="2:24" ht="15.75" customHeight="1" outlineLevel="1" thickTop="1" x14ac:dyDescent="0.25">
      <c r="B582" s="2">
        <v>545</v>
      </c>
      <c r="C582" s="2">
        <v>463</v>
      </c>
      <c r="D582" s="354" t="s">
        <v>1002</v>
      </c>
      <c r="E582" s="226">
        <v>2.988</v>
      </c>
      <c r="F582" s="225"/>
      <c r="G582" s="225"/>
      <c r="H582" s="225"/>
      <c r="J582" s="243">
        <v>545</v>
      </c>
      <c r="K582" s="243">
        <v>463</v>
      </c>
      <c r="L582" s="297" t="str">
        <f t="shared" ref="L582:P583" si="163">D583</f>
        <v>Полтавський районний суд Полтавської області</v>
      </c>
      <c r="M582" s="241">
        <f t="shared" si="163"/>
        <v>6.9480000000000004</v>
      </c>
      <c r="N582" s="242">
        <f t="shared" si="163"/>
        <v>0</v>
      </c>
      <c r="O582" s="242">
        <f t="shared" si="163"/>
        <v>0</v>
      </c>
      <c r="P582" s="242">
        <f t="shared" si="163"/>
        <v>0</v>
      </c>
      <c r="R582" s="243">
        <v>285</v>
      </c>
      <c r="S582" s="243">
        <v>253</v>
      </c>
      <c r="T582" s="326" t="s">
        <v>249</v>
      </c>
      <c r="U582" s="241">
        <f>M582+M583</f>
        <v>7.8440000000000003</v>
      </c>
      <c r="V582" s="241">
        <f>N582+N583</f>
        <v>0</v>
      </c>
      <c r="W582" s="241">
        <f>O582+O583</f>
        <v>0</v>
      </c>
      <c r="X582" s="241">
        <f>P582+P583</f>
        <v>0</v>
      </c>
    </row>
    <row r="583" spans="2:24" ht="30.75" customHeight="1" outlineLevel="1" thickBot="1" x14ac:dyDescent="0.3">
      <c r="B583" s="2">
        <v>546</v>
      </c>
      <c r="C583" s="2">
        <v>464</v>
      </c>
      <c r="D583" s="354" t="s">
        <v>1003</v>
      </c>
      <c r="E583" s="226">
        <v>6.9480000000000004</v>
      </c>
      <c r="F583" s="225"/>
      <c r="G583" s="225"/>
      <c r="H583" s="225"/>
      <c r="J583" s="228">
        <v>546</v>
      </c>
      <c r="K583" s="228">
        <v>464</v>
      </c>
      <c r="L583" s="270" t="str">
        <f t="shared" si="163"/>
        <v>Решетилівський районний суд Полтавської області</v>
      </c>
      <c r="M583" s="248">
        <f t="shared" si="163"/>
        <v>0.89600000000000002</v>
      </c>
      <c r="N583" s="271">
        <f t="shared" si="163"/>
        <v>0</v>
      </c>
      <c r="O583" s="271">
        <f t="shared" si="163"/>
        <v>0</v>
      </c>
      <c r="P583" s="271">
        <f t="shared" si="163"/>
        <v>0</v>
      </c>
      <c r="R583" s="228"/>
      <c r="S583" s="228"/>
      <c r="T583" s="253"/>
      <c r="U583" s="251"/>
      <c r="V583" s="251"/>
      <c r="W583" s="251"/>
      <c r="X583" s="251"/>
    </row>
    <row r="584" spans="2:24" ht="30" customHeight="1" outlineLevel="1" thickTop="1" x14ac:dyDescent="0.25">
      <c r="B584" s="2">
        <v>547</v>
      </c>
      <c r="C584" s="2">
        <v>465</v>
      </c>
      <c r="D584" s="354" t="s">
        <v>1004</v>
      </c>
      <c r="E584" s="226">
        <v>0.89600000000000002</v>
      </c>
      <c r="F584" s="225"/>
      <c r="G584" s="225"/>
      <c r="H584" s="225"/>
      <c r="J584" s="243">
        <v>547</v>
      </c>
      <c r="K584" s="243">
        <v>465</v>
      </c>
      <c r="L584" s="244" t="str">
        <f>D572</f>
        <v>Кременчуцький районний суд Полтавської області</v>
      </c>
      <c r="M584" s="241">
        <f>E572</f>
        <v>1.62</v>
      </c>
      <c r="N584" s="242">
        <f>F572</f>
        <v>0</v>
      </c>
      <c r="O584" s="242">
        <f>G572</f>
        <v>0</v>
      </c>
      <c r="P584" s="242">
        <f>H572</f>
        <v>0</v>
      </c>
      <c r="R584" s="243">
        <v>286</v>
      </c>
      <c r="S584" s="243">
        <v>254</v>
      </c>
      <c r="T584" s="244" t="s">
        <v>244</v>
      </c>
      <c r="U584" s="241">
        <f>M584+M585+M586</f>
        <v>18.580000000000002</v>
      </c>
      <c r="V584" s="241">
        <f>N584+N585+N586</f>
        <v>0</v>
      </c>
      <c r="W584" s="241">
        <f>O584+O585+O586</f>
        <v>0</v>
      </c>
      <c r="X584" s="241">
        <f>P584+P585+P586</f>
        <v>0</v>
      </c>
    </row>
    <row r="585" spans="2:24" ht="15" customHeight="1" outlineLevel="1" x14ac:dyDescent="0.25">
      <c r="B585" s="2">
        <v>548</v>
      </c>
      <c r="C585" s="2">
        <v>466</v>
      </c>
      <c r="D585" s="354" t="s">
        <v>1005</v>
      </c>
      <c r="E585" s="226">
        <v>1.3959999999999999</v>
      </c>
      <c r="F585" s="225"/>
      <c r="G585" s="225"/>
      <c r="H585" s="225"/>
      <c r="J585" s="2">
        <v>548</v>
      </c>
      <c r="K585" s="2">
        <v>466</v>
      </c>
      <c r="L585" s="236" t="str">
        <f>D559</f>
        <v>Автозаводський районний суд м.Кременчука</v>
      </c>
      <c r="M585" s="227">
        <f>E559</f>
        <v>10.084</v>
      </c>
      <c r="N585" s="225">
        <f>F559</f>
        <v>0</v>
      </c>
      <c r="O585" s="225">
        <f>G559</f>
        <v>0</v>
      </c>
      <c r="P585" s="225">
        <f>H559</f>
        <v>0</v>
      </c>
      <c r="R585" s="2"/>
      <c r="S585" s="2"/>
      <c r="T585" s="304"/>
      <c r="U585" s="158"/>
      <c r="V585" s="158"/>
      <c r="W585" s="158"/>
      <c r="X585" s="158"/>
    </row>
    <row r="586" spans="2:24" ht="15.75" customHeight="1" outlineLevel="1" thickBot="1" x14ac:dyDescent="0.3">
      <c r="B586" s="2">
        <v>549</v>
      </c>
      <c r="C586" s="2">
        <v>467</v>
      </c>
      <c r="D586" s="354" t="s">
        <v>1006</v>
      </c>
      <c r="E586" s="226">
        <v>2.98</v>
      </c>
      <c r="F586" s="225"/>
      <c r="G586" s="225"/>
      <c r="H586" s="225"/>
      <c r="J586" s="228">
        <v>549</v>
      </c>
      <c r="K586" s="228">
        <v>467</v>
      </c>
      <c r="L586" s="270" t="str">
        <f>D573</f>
        <v>Крюківський районний суд м.Кременчука</v>
      </c>
      <c r="M586" s="248">
        <f>E573</f>
        <v>6.8760000000000003</v>
      </c>
      <c r="N586" s="271">
        <f>F573</f>
        <v>0</v>
      </c>
      <c r="O586" s="271">
        <f>G573</f>
        <v>0</v>
      </c>
      <c r="P586" s="271">
        <f>H573</f>
        <v>0</v>
      </c>
      <c r="R586" s="228"/>
      <c r="S586" s="228"/>
      <c r="T586" s="347"/>
      <c r="U586" s="251"/>
      <c r="V586" s="251"/>
      <c r="W586" s="251"/>
      <c r="X586" s="251"/>
    </row>
    <row r="587" spans="2:24" ht="15" customHeight="1" outlineLevel="1" thickTop="1" x14ac:dyDescent="0.25">
      <c r="B587" s="2">
        <v>550</v>
      </c>
      <c r="C587" s="2">
        <v>468</v>
      </c>
      <c r="D587" s="354" t="s">
        <v>1007</v>
      </c>
      <c r="E587" s="226">
        <v>1.964</v>
      </c>
      <c r="F587" s="225"/>
      <c r="G587" s="225"/>
      <c r="H587" s="225"/>
      <c r="J587" s="243">
        <v>550</v>
      </c>
      <c r="K587" s="243">
        <v>468</v>
      </c>
      <c r="L587" s="244" t="str">
        <f>D567</f>
        <v>Київський районний суд м.Полтави</v>
      </c>
      <c r="M587" s="241">
        <f>E567</f>
        <v>10.488</v>
      </c>
      <c r="N587" s="242">
        <f>F567</f>
        <v>0</v>
      </c>
      <c r="O587" s="242">
        <f>G567</f>
        <v>0</v>
      </c>
      <c r="P587" s="242">
        <f>H567</f>
        <v>0</v>
      </c>
      <c r="R587" s="243">
        <v>287</v>
      </c>
      <c r="S587" s="243">
        <v>255</v>
      </c>
      <c r="T587" s="244" t="s">
        <v>247</v>
      </c>
      <c r="U587" s="241">
        <f>M587+M588+M589</f>
        <v>32.008000000000003</v>
      </c>
      <c r="V587" s="241">
        <f>N587+N588+N589</f>
        <v>0</v>
      </c>
      <c r="W587" s="241">
        <f>O587+O588+O589</f>
        <v>0</v>
      </c>
      <c r="X587" s="241">
        <f>P587+P588+P589</f>
        <v>0</v>
      </c>
    </row>
    <row r="588" spans="2:24" ht="15" customHeight="1" outlineLevel="1" x14ac:dyDescent="0.25">
      <c r="B588" s="2">
        <v>551</v>
      </c>
      <c r="C588" s="2">
        <v>469</v>
      </c>
      <c r="D588" s="354" t="s">
        <v>1008</v>
      </c>
      <c r="E588" s="226">
        <v>3</v>
      </c>
      <c r="F588" s="225"/>
      <c r="G588" s="225"/>
      <c r="H588" s="225"/>
      <c r="J588" s="2">
        <v>551</v>
      </c>
      <c r="K588" s="2">
        <v>469</v>
      </c>
      <c r="L588" s="236" t="str">
        <f>D574</f>
        <v>Ленінський районний суд м.Полтави</v>
      </c>
      <c r="M588" s="227">
        <f>E574</f>
        <v>6.6079999999999997</v>
      </c>
      <c r="N588" s="225">
        <f>F574</f>
        <v>0</v>
      </c>
      <c r="O588" s="225">
        <f>G574</f>
        <v>0</v>
      </c>
      <c r="P588" s="225">
        <f>H574</f>
        <v>0</v>
      </c>
      <c r="R588" s="2"/>
      <c r="S588" s="2"/>
      <c r="T588" s="304"/>
      <c r="U588" s="158"/>
      <c r="V588" s="158"/>
      <c r="W588" s="158"/>
      <c r="X588" s="158"/>
    </row>
    <row r="589" spans="2:24" ht="15.75" customHeight="1" outlineLevel="1" thickBot="1" x14ac:dyDescent="0.3">
      <c r="B589" s="337">
        <v>552</v>
      </c>
      <c r="C589" s="337">
        <v>470</v>
      </c>
      <c r="D589" s="355" t="s">
        <v>1009</v>
      </c>
      <c r="E589" s="288">
        <v>2.988</v>
      </c>
      <c r="F589" s="287"/>
      <c r="G589" s="287"/>
      <c r="H589" s="287"/>
      <c r="J589" s="337">
        <v>552</v>
      </c>
      <c r="K589" s="337">
        <v>470</v>
      </c>
      <c r="L589" s="351" t="str">
        <f>D580</f>
        <v>Октябрський районний суд м.Полтави</v>
      </c>
      <c r="M589" s="350">
        <f>E580</f>
        <v>14.912000000000001</v>
      </c>
      <c r="N589" s="287">
        <f>F580</f>
        <v>0</v>
      </c>
      <c r="O589" s="287">
        <f>G580</f>
        <v>0</v>
      </c>
      <c r="P589" s="287">
        <f>H580</f>
        <v>0</v>
      </c>
      <c r="R589" s="337"/>
      <c r="S589" s="337"/>
      <c r="T589" s="376"/>
      <c r="U589" s="339"/>
      <c r="V589" s="339"/>
      <c r="W589" s="339"/>
      <c r="X589" s="339"/>
    </row>
    <row r="590" spans="2:24" ht="30" customHeight="1" outlineLevel="1" thickTop="1" x14ac:dyDescent="0.25">
      <c r="B590" s="243">
        <v>553</v>
      </c>
      <c r="C590" s="243">
        <v>471</v>
      </c>
      <c r="D590" s="360" t="s">
        <v>1010</v>
      </c>
      <c r="E590" s="291">
        <v>2.94</v>
      </c>
      <c r="F590" s="242"/>
      <c r="G590" s="242"/>
      <c r="H590" s="242"/>
      <c r="J590" s="243">
        <v>553</v>
      </c>
      <c r="K590" s="243">
        <v>471</v>
      </c>
      <c r="L590" s="244" t="str">
        <f>D591</f>
        <v>Володимирецький районний суд Рівненської області</v>
      </c>
      <c r="M590" s="241">
        <f>E591</f>
        <v>3.97</v>
      </c>
      <c r="N590" s="242">
        <f>F591</f>
        <v>0</v>
      </c>
      <c r="O590" s="242">
        <f>G591</f>
        <v>0</v>
      </c>
      <c r="P590" s="242">
        <f>H591</f>
        <v>0</v>
      </c>
      <c r="R590" s="243">
        <v>288</v>
      </c>
      <c r="S590" s="243">
        <v>256</v>
      </c>
      <c r="T590" s="244" t="s">
        <v>250</v>
      </c>
      <c r="U590" s="241">
        <f>M590+M591</f>
        <v>8.67</v>
      </c>
      <c r="V590" s="241">
        <f>N590+N591</f>
        <v>0</v>
      </c>
      <c r="W590" s="241">
        <f>O590+O591</f>
        <v>0</v>
      </c>
      <c r="X590" s="241">
        <f>P590+P591</f>
        <v>0</v>
      </c>
    </row>
    <row r="591" spans="2:24" ht="15.75" customHeight="1" outlineLevel="1" thickBot="1" x14ac:dyDescent="0.3">
      <c r="B591" s="2">
        <v>554</v>
      </c>
      <c r="C591" s="2">
        <v>472</v>
      </c>
      <c r="D591" s="354" t="s">
        <v>1011</v>
      </c>
      <c r="E591" s="226">
        <v>3.97</v>
      </c>
      <c r="F591" s="225"/>
      <c r="G591" s="225"/>
      <c r="H591" s="225"/>
      <c r="J591" s="228">
        <v>554</v>
      </c>
      <c r="K591" s="228">
        <v>472</v>
      </c>
      <c r="L591" s="270" t="str">
        <f>D606</f>
        <v>Кузнецовський міський суд Рівненської області</v>
      </c>
      <c r="M591" s="248">
        <f>E606</f>
        <v>4.7</v>
      </c>
      <c r="N591" s="271">
        <f>F606</f>
        <v>0</v>
      </c>
      <c r="O591" s="271">
        <f>G606</f>
        <v>0</v>
      </c>
      <c r="P591" s="271">
        <f>H606</f>
        <v>0</v>
      </c>
      <c r="R591" s="228"/>
      <c r="S591" s="228"/>
      <c r="T591" s="253"/>
      <c r="U591" s="251"/>
      <c r="V591" s="251"/>
      <c r="W591" s="251"/>
      <c r="X591" s="251"/>
    </row>
    <row r="592" spans="2:24" ht="15" customHeight="1" outlineLevel="1" thickTop="1" x14ac:dyDescent="0.25">
      <c r="B592" s="2">
        <v>555</v>
      </c>
      <c r="C592" s="2">
        <v>473</v>
      </c>
      <c r="D592" s="354" t="s">
        <v>1012</v>
      </c>
      <c r="E592" s="226">
        <v>1</v>
      </c>
      <c r="F592" s="225"/>
      <c r="G592" s="225"/>
      <c r="H592" s="225"/>
      <c r="J592" s="243">
        <v>555</v>
      </c>
      <c r="K592" s="243">
        <v>473</v>
      </c>
      <c r="L592" s="244" t="str">
        <f>D592</f>
        <v>Гощанський районний суд Рівненської області</v>
      </c>
      <c r="M592" s="241">
        <f>E592</f>
        <v>1</v>
      </c>
      <c r="N592" s="242">
        <f>F592</f>
        <v>0</v>
      </c>
      <c r="O592" s="242">
        <f>G592</f>
        <v>0</v>
      </c>
      <c r="P592" s="242">
        <f>H592</f>
        <v>0</v>
      </c>
      <c r="R592" s="243">
        <v>289</v>
      </c>
      <c r="S592" s="243">
        <v>257</v>
      </c>
      <c r="T592" s="244" t="s">
        <v>251</v>
      </c>
      <c r="U592" s="241">
        <f>M592+M593</f>
        <v>4.95</v>
      </c>
      <c r="V592" s="241">
        <f>N592+N593</f>
        <v>0</v>
      </c>
      <c r="W592" s="241">
        <f>O592+O593</f>
        <v>0</v>
      </c>
      <c r="X592" s="241">
        <f>P592+P593</f>
        <v>0</v>
      </c>
    </row>
    <row r="593" spans="2:24" ht="15.75" customHeight="1" outlineLevel="1" thickBot="1" x14ac:dyDescent="0.3">
      <c r="B593" s="2">
        <v>556</v>
      </c>
      <c r="C593" s="2">
        <v>474</v>
      </c>
      <c r="D593" s="354" t="s">
        <v>1013</v>
      </c>
      <c r="E593" s="226">
        <v>2.98</v>
      </c>
      <c r="F593" s="225"/>
      <c r="G593" s="225"/>
      <c r="H593" s="225"/>
      <c r="J593" s="228">
        <v>556</v>
      </c>
      <c r="K593" s="228">
        <v>474</v>
      </c>
      <c r="L593" s="270" t="str">
        <f>D598</f>
        <v>Корецький районний суд Рівненської області</v>
      </c>
      <c r="M593" s="248">
        <f>E598</f>
        <v>3.95</v>
      </c>
      <c r="N593" s="271">
        <f>F598</f>
        <v>0</v>
      </c>
      <c r="O593" s="271">
        <f>G598</f>
        <v>0</v>
      </c>
      <c r="P593" s="271">
        <f>H598</f>
        <v>0</v>
      </c>
      <c r="R593" s="228"/>
      <c r="S593" s="228"/>
      <c r="T593" s="253"/>
      <c r="U593" s="251"/>
      <c r="V593" s="251"/>
      <c r="W593" s="251"/>
      <c r="X593" s="251"/>
    </row>
    <row r="594" spans="2:24" ht="15" customHeight="1" outlineLevel="1" thickTop="1" x14ac:dyDescent="0.25">
      <c r="B594" s="2">
        <v>557</v>
      </c>
      <c r="C594" s="2">
        <v>475</v>
      </c>
      <c r="D594" s="354" t="s">
        <v>1014</v>
      </c>
      <c r="E594" s="226">
        <v>2.92</v>
      </c>
      <c r="F594" s="225"/>
      <c r="G594" s="225"/>
      <c r="H594" s="225"/>
      <c r="J594" s="243">
        <v>557</v>
      </c>
      <c r="K594" s="243">
        <v>475</v>
      </c>
      <c r="L594" s="244" t="str">
        <f>D593</f>
        <v>Демидівський районний суд Рівненської області</v>
      </c>
      <c r="M594" s="241">
        <f>E593</f>
        <v>2.98</v>
      </c>
      <c r="N594" s="242">
        <f>F593</f>
        <v>0</v>
      </c>
      <c r="O594" s="242">
        <f>G593</f>
        <v>0</v>
      </c>
      <c r="P594" s="242">
        <f>H593</f>
        <v>0</v>
      </c>
      <c r="R594" s="243">
        <v>290</v>
      </c>
      <c r="S594" s="243">
        <v>258</v>
      </c>
      <c r="T594" s="244" t="s">
        <v>252</v>
      </c>
      <c r="U594" s="241">
        <f>M594+M595+M596+M597</f>
        <v>9.2799999999999994</v>
      </c>
      <c r="V594" s="241">
        <f>N594+N595+N596+N597</f>
        <v>0</v>
      </c>
      <c r="W594" s="241">
        <f>O594+O595+O596+O597</f>
        <v>0</v>
      </c>
      <c r="X594" s="241">
        <f>P594+P595+P596+P597</f>
        <v>0</v>
      </c>
    </row>
    <row r="595" spans="2:24" ht="30" customHeight="1" outlineLevel="1" x14ac:dyDescent="0.25">
      <c r="B595" s="2">
        <v>558</v>
      </c>
      <c r="C595" s="2">
        <v>476</v>
      </c>
      <c r="D595" s="354" t="s">
        <v>1015</v>
      </c>
      <c r="E595" s="226">
        <v>1.92</v>
      </c>
      <c r="F595" s="225"/>
      <c r="G595" s="225"/>
      <c r="H595" s="225"/>
      <c r="J595" s="2">
        <v>558</v>
      </c>
      <c r="K595" s="2">
        <v>476</v>
      </c>
      <c r="L595" s="236" t="str">
        <f>D595</f>
        <v>Дубенський міськрайонний суд Рівненської області</v>
      </c>
      <c r="M595" s="227">
        <f>E595</f>
        <v>1.92</v>
      </c>
      <c r="N595" s="225">
        <f>F595</f>
        <v>0</v>
      </c>
      <c r="O595" s="225">
        <f>G595</f>
        <v>0</v>
      </c>
      <c r="P595" s="225">
        <f>H595</f>
        <v>0</v>
      </c>
      <c r="R595" s="2"/>
      <c r="S595" s="2"/>
      <c r="T595" s="304"/>
      <c r="U595" s="158"/>
      <c r="V595" s="158"/>
      <c r="W595" s="158"/>
      <c r="X595" s="158"/>
    </row>
    <row r="596" spans="2:24" ht="15" customHeight="1" outlineLevel="1" x14ac:dyDescent="0.25">
      <c r="B596" s="2">
        <v>559</v>
      </c>
      <c r="C596" s="2">
        <v>477</v>
      </c>
      <c r="D596" s="354" t="s">
        <v>1016</v>
      </c>
      <c r="E596" s="226">
        <v>3.93</v>
      </c>
      <c r="F596" s="225"/>
      <c r="G596" s="225"/>
      <c r="H596" s="225"/>
      <c r="J596" s="2">
        <v>559</v>
      </c>
      <c r="K596" s="2">
        <v>477</v>
      </c>
      <c r="L596" s="236" t="str">
        <f>D600</f>
        <v>Млинівський районний суд Рівненської області</v>
      </c>
      <c r="M596" s="227">
        <f>E600</f>
        <v>3.86</v>
      </c>
      <c r="N596" s="225">
        <f>F600</f>
        <v>0</v>
      </c>
      <c r="O596" s="225">
        <f>G600</f>
        <v>0</v>
      </c>
      <c r="P596" s="225">
        <f>H600</f>
        <v>0</v>
      </c>
      <c r="R596" s="2"/>
      <c r="S596" s="2"/>
      <c r="T596" s="304"/>
      <c r="U596" s="158"/>
      <c r="V596" s="158"/>
      <c r="W596" s="158"/>
      <c r="X596" s="158"/>
    </row>
    <row r="597" spans="2:24" ht="30.75" customHeight="1" outlineLevel="1" thickBot="1" x14ac:dyDescent="0.3">
      <c r="B597" s="2">
        <v>560</v>
      </c>
      <c r="C597" s="2">
        <v>478</v>
      </c>
      <c r="D597" s="354" t="s">
        <v>1017</v>
      </c>
      <c r="E597" s="226">
        <v>5.62</v>
      </c>
      <c r="F597" s="225"/>
      <c r="G597" s="225"/>
      <c r="H597" s="225"/>
      <c r="J597" s="228">
        <v>560</v>
      </c>
      <c r="K597" s="228">
        <v>478</v>
      </c>
      <c r="L597" s="270" t="str">
        <f>D602</f>
        <v>Радивилівський районний суд Рівненської області</v>
      </c>
      <c r="M597" s="248">
        <f>E602</f>
        <v>0.52</v>
      </c>
      <c r="N597" s="271">
        <f>F602</f>
        <v>0</v>
      </c>
      <c r="O597" s="271">
        <f>G602</f>
        <v>0</v>
      </c>
      <c r="P597" s="271">
        <f>H602</f>
        <v>0</v>
      </c>
      <c r="R597" s="228"/>
      <c r="S597" s="228"/>
      <c r="T597" s="347"/>
      <c r="U597" s="251"/>
      <c r="V597" s="251"/>
      <c r="W597" s="251"/>
      <c r="X597" s="251"/>
    </row>
    <row r="598" spans="2:24" ht="15" customHeight="1" outlineLevel="1" thickTop="1" x14ac:dyDescent="0.25">
      <c r="B598" s="2">
        <v>561</v>
      </c>
      <c r="C598" s="2">
        <v>479</v>
      </c>
      <c r="D598" s="354" t="s">
        <v>1018</v>
      </c>
      <c r="E598" s="226">
        <v>3.95</v>
      </c>
      <c r="F598" s="225"/>
      <c r="G598" s="225"/>
      <c r="H598" s="225"/>
      <c r="J598" s="243">
        <v>561</v>
      </c>
      <c r="K598" s="243">
        <v>479</v>
      </c>
      <c r="L598" s="244" t="str">
        <f>D594</f>
        <v>Дубровицький районний суд Рівненської області</v>
      </c>
      <c r="M598" s="241">
        <f>E594</f>
        <v>2.92</v>
      </c>
      <c r="N598" s="242">
        <f>F594</f>
        <v>0</v>
      </c>
      <c r="O598" s="242">
        <f>G594</f>
        <v>0</v>
      </c>
      <c r="P598" s="242">
        <f>H594</f>
        <v>0</v>
      </c>
      <c r="R598" s="243">
        <v>291</v>
      </c>
      <c r="S598" s="243">
        <v>259</v>
      </c>
      <c r="T598" s="244" t="s">
        <v>253</v>
      </c>
      <c r="U598" s="241">
        <f>M598+M599</f>
        <v>6.85</v>
      </c>
      <c r="V598" s="241">
        <f>N598+N599</f>
        <v>0</v>
      </c>
      <c r="W598" s="241">
        <f>O598+O599</f>
        <v>0</v>
      </c>
      <c r="X598" s="241">
        <f>P598+P599</f>
        <v>0</v>
      </c>
    </row>
    <row r="599" spans="2:24" ht="30.75" customHeight="1" outlineLevel="1" thickBot="1" x14ac:dyDescent="0.3">
      <c r="B599" s="2">
        <v>562</v>
      </c>
      <c r="C599" s="2">
        <v>480</v>
      </c>
      <c r="D599" s="354" t="s">
        <v>1019</v>
      </c>
      <c r="E599" s="226">
        <v>3.73</v>
      </c>
      <c r="F599" s="225"/>
      <c r="G599" s="225"/>
      <c r="H599" s="225"/>
      <c r="J599" s="228">
        <v>562</v>
      </c>
      <c r="K599" s="228">
        <v>480</v>
      </c>
      <c r="L599" s="270" t="str">
        <f t="shared" ref="L599:P600" si="164">D596</f>
        <v>Зарічненський районний суд Рівненської області</v>
      </c>
      <c r="M599" s="248">
        <f t="shared" si="164"/>
        <v>3.93</v>
      </c>
      <c r="N599" s="271">
        <f t="shared" si="164"/>
        <v>0</v>
      </c>
      <c r="O599" s="271">
        <f t="shared" si="164"/>
        <v>0</v>
      </c>
      <c r="P599" s="271">
        <f t="shared" si="164"/>
        <v>0</v>
      </c>
      <c r="R599" s="228"/>
      <c r="S599" s="228"/>
      <c r="T599" s="253"/>
      <c r="U599" s="251"/>
      <c r="V599" s="251"/>
      <c r="W599" s="251"/>
      <c r="X599" s="251"/>
    </row>
    <row r="600" spans="2:24" ht="30" customHeight="1" outlineLevel="1" thickTop="1" x14ac:dyDescent="0.25">
      <c r="B600" s="2">
        <v>563</v>
      </c>
      <c r="C600" s="2">
        <v>481</v>
      </c>
      <c r="D600" s="354" t="s">
        <v>1020</v>
      </c>
      <c r="E600" s="226">
        <v>3.86</v>
      </c>
      <c r="F600" s="225"/>
      <c r="G600" s="225"/>
      <c r="H600" s="225"/>
      <c r="J600" s="243">
        <v>563</v>
      </c>
      <c r="K600" s="243">
        <v>481</v>
      </c>
      <c r="L600" s="244" t="str">
        <f t="shared" si="164"/>
        <v>Здолбунівський районний суд Рівненської області</v>
      </c>
      <c r="M600" s="241">
        <f t="shared" si="164"/>
        <v>5.62</v>
      </c>
      <c r="N600" s="242">
        <f t="shared" si="164"/>
        <v>0</v>
      </c>
      <c r="O600" s="242">
        <f t="shared" si="164"/>
        <v>0</v>
      </c>
      <c r="P600" s="242">
        <f t="shared" si="164"/>
        <v>0</v>
      </c>
      <c r="R600" s="243">
        <v>292</v>
      </c>
      <c r="S600" s="243">
        <v>260</v>
      </c>
      <c r="T600" s="244" t="s">
        <v>254</v>
      </c>
      <c r="U600" s="241">
        <f>M600+M601</f>
        <v>7.61</v>
      </c>
      <c r="V600" s="241">
        <f>N600+N601</f>
        <v>0</v>
      </c>
      <c r="W600" s="241">
        <f>O600+O601</f>
        <v>0</v>
      </c>
      <c r="X600" s="241">
        <f>P600+P601</f>
        <v>0</v>
      </c>
    </row>
    <row r="601" spans="2:24" ht="15.75" customHeight="1" outlineLevel="1" thickBot="1" x14ac:dyDescent="0.3">
      <c r="B601" s="2">
        <v>564</v>
      </c>
      <c r="C601" s="2">
        <v>482</v>
      </c>
      <c r="D601" s="354" t="s">
        <v>1021</v>
      </c>
      <c r="E601" s="226">
        <v>1.99</v>
      </c>
      <c r="F601" s="225"/>
      <c r="G601" s="225"/>
      <c r="H601" s="225"/>
      <c r="J601" s="228">
        <v>564</v>
      </c>
      <c r="K601" s="228">
        <v>482</v>
      </c>
      <c r="L601" s="270" t="str">
        <f>D601</f>
        <v>Острозький районний суд Рівненської області</v>
      </c>
      <c r="M601" s="248">
        <f>E601</f>
        <v>1.99</v>
      </c>
      <c r="N601" s="271">
        <f>F601</f>
        <v>0</v>
      </c>
      <c r="O601" s="271">
        <f>G601</f>
        <v>0</v>
      </c>
      <c r="P601" s="271">
        <f>H601</f>
        <v>0</v>
      </c>
      <c r="R601" s="228"/>
      <c r="S601" s="228"/>
      <c r="T601" s="253"/>
      <c r="U601" s="251"/>
      <c r="V601" s="251"/>
      <c r="W601" s="251"/>
      <c r="X601" s="251"/>
    </row>
    <row r="602" spans="2:24" ht="15" customHeight="1" outlineLevel="1" thickTop="1" x14ac:dyDescent="0.25">
      <c r="B602" s="2">
        <v>565</v>
      </c>
      <c r="C602" s="2">
        <v>483</v>
      </c>
      <c r="D602" s="354" t="s">
        <v>1022</v>
      </c>
      <c r="E602" s="226">
        <v>0.52</v>
      </c>
      <c r="F602" s="225"/>
      <c r="G602" s="225"/>
      <c r="H602" s="225"/>
      <c r="J602" s="243">
        <v>565</v>
      </c>
      <c r="K602" s="243">
        <v>483</v>
      </c>
      <c r="L602" s="244" t="str">
        <f>D590</f>
        <v>Березнівський районний суд Рівненської області</v>
      </c>
      <c r="M602" s="241">
        <f>E590</f>
        <v>2.94</v>
      </c>
      <c r="N602" s="242">
        <f>F590</f>
        <v>0</v>
      </c>
      <c r="O602" s="242">
        <f>G590</f>
        <v>0</v>
      </c>
      <c r="P602" s="242">
        <f>H590</f>
        <v>0</v>
      </c>
      <c r="R602" s="243">
        <v>293</v>
      </c>
      <c r="S602" s="243">
        <v>261</v>
      </c>
      <c r="T602" s="326" t="s">
        <v>255</v>
      </c>
      <c r="U602" s="241">
        <f>M602+M603</f>
        <v>6.67</v>
      </c>
      <c r="V602" s="241">
        <f>N602+N603</f>
        <v>0</v>
      </c>
      <c r="W602" s="241">
        <f>O602+O603</f>
        <v>0</v>
      </c>
      <c r="X602" s="241">
        <f>P602+P603</f>
        <v>0</v>
      </c>
    </row>
    <row r="603" spans="2:24" ht="30.75" customHeight="1" outlineLevel="1" thickBot="1" x14ac:dyDescent="0.3">
      <c r="B603" s="2">
        <v>566</v>
      </c>
      <c r="C603" s="2">
        <v>484</v>
      </c>
      <c r="D603" s="354" t="s">
        <v>1023</v>
      </c>
      <c r="E603" s="226">
        <v>7.94</v>
      </c>
      <c r="F603" s="225"/>
      <c r="G603" s="225"/>
      <c r="H603" s="225"/>
      <c r="J603" s="228">
        <v>566</v>
      </c>
      <c r="K603" s="228">
        <v>484</v>
      </c>
      <c r="L603" s="270" t="str">
        <f>D599</f>
        <v>Костопільський районний суд Рівненської області</v>
      </c>
      <c r="M603" s="248">
        <f>E599</f>
        <v>3.73</v>
      </c>
      <c r="N603" s="271">
        <f>F599</f>
        <v>0</v>
      </c>
      <c r="O603" s="271">
        <f>G599</f>
        <v>0</v>
      </c>
      <c r="P603" s="271">
        <f>H599</f>
        <v>0</v>
      </c>
      <c r="R603" s="228"/>
      <c r="S603" s="228"/>
      <c r="T603" s="253"/>
      <c r="U603" s="251"/>
      <c r="V603" s="251"/>
      <c r="W603" s="251"/>
      <c r="X603" s="251"/>
    </row>
    <row r="604" spans="2:24" ht="15" customHeight="1" outlineLevel="1" thickTop="1" x14ac:dyDescent="0.25">
      <c r="B604" s="2">
        <v>567</v>
      </c>
      <c r="C604" s="2">
        <v>485</v>
      </c>
      <c r="D604" s="354" t="s">
        <v>1024</v>
      </c>
      <c r="E604" s="226">
        <v>0.96</v>
      </c>
      <c r="F604" s="225"/>
      <c r="G604" s="225"/>
      <c r="H604" s="225"/>
      <c r="J604" s="243">
        <v>567</v>
      </c>
      <c r="K604" s="243">
        <v>485</v>
      </c>
      <c r="L604" s="244" t="str">
        <f>D607</f>
        <v>Рівненський міський суд Рівненської області</v>
      </c>
      <c r="M604" s="241">
        <f>E607</f>
        <v>19.57</v>
      </c>
      <c r="N604" s="242">
        <f>F607</f>
        <v>0</v>
      </c>
      <c r="O604" s="242">
        <f>G607</f>
        <v>0</v>
      </c>
      <c r="P604" s="242">
        <f>H607</f>
        <v>0</v>
      </c>
      <c r="R604" s="243">
        <v>294</v>
      </c>
      <c r="S604" s="243">
        <v>262</v>
      </c>
      <c r="T604" s="244" t="s">
        <v>256</v>
      </c>
      <c r="U604" s="241">
        <f>M604+M605</f>
        <v>27.51</v>
      </c>
      <c r="V604" s="241">
        <f>N604+N605</f>
        <v>0</v>
      </c>
      <c r="W604" s="241">
        <f>O604+O605</f>
        <v>0</v>
      </c>
      <c r="X604" s="241">
        <f>P604+P605</f>
        <v>0</v>
      </c>
    </row>
    <row r="605" spans="2:24" ht="15.75" customHeight="1" outlineLevel="1" thickBot="1" x14ac:dyDescent="0.3">
      <c r="B605" s="2">
        <v>568</v>
      </c>
      <c r="C605" s="2">
        <v>486</v>
      </c>
      <c r="D605" s="354" t="s">
        <v>1025</v>
      </c>
      <c r="E605" s="226">
        <v>4.9800000000000004</v>
      </c>
      <c r="F605" s="225"/>
      <c r="G605" s="225"/>
      <c r="H605" s="225"/>
      <c r="J605" s="228">
        <v>568</v>
      </c>
      <c r="K605" s="228">
        <v>486</v>
      </c>
      <c r="L605" s="270" t="str">
        <f t="shared" ref="L605:P607" si="165">D603</f>
        <v>Рівненський районний суд Рівненської області</v>
      </c>
      <c r="M605" s="248">
        <f t="shared" si="165"/>
        <v>7.94</v>
      </c>
      <c r="N605" s="271">
        <f t="shared" si="165"/>
        <v>0</v>
      </c>
      <c r="O605" s="271">
        <f t="shared" si="165"/>
        <v>0</v>
      </c>
      <c r="P605" s="271">
        <f t="shared" si="165"/>
        <v>0</v>
      </c>
      <c r="R605" s="228"/>
      <c r="S605" s="228"/>
      <c r="T605" s="253"/>
      <c r="U605" s="251"/>
      <c r="V605" s="251"/>
      <c r="W605" s="251"/>
      <c r="X605" s="251"/>
    </row>
    <row r="606" spans="2:24" ht="30.75" customHeight="1" outlineLevel="1" thickTop="1" x14ac:dyDescent="0.25">
      <c r="B606" s="2">
        <v>569</v>
      </c>
      <c r="C606" s="2">
        <v>487</v>
      </c>
      <c r="D606" s="354" t="s">
        <v>1026</v>
      </c>
      <c r="E606" s="226">
        <v>4.7</v>
      </c>
      <c r="F606" s="225"/>
      <c r="G606" s="225"/>
      <c r="H606" s="225"/>
      <c r="J606" s="239">
        <v>569</v>
      </c>
      <c r="K606" s="239">
        <v>487</v>
      </c>
      <c r="L606" s="297" t="str">
        <f t="shared" si="165"/>
        <v>Рокитнівський районний суд Рівненської області</v>
      </c>
      <c r="M606" s="241">
        <f t="shared" si="165"/>
        <v>0.96</v>
      </c>
      <c r="N606" s="242">
        <f t="shared" si="165"/>
        <v>0</v>
      </c>
      <c r="O606" s="242">
        <f t="shared" si="165"/>
        <v>0</v>
      </c>
      <c r="P606" s="242">
        <f t="shared" si="165"/>
        <v>0</v>
      </c>
      <c r="R606" s="243">
        <v>295</v>
      </c>
      <c r="S606" s="243">
        <v>263</v>
      </c>
      <c r="T606" s="244" t="s">
        <v>708</v>
      </c>
      <c r="U606" s="241">
        <f>M606+M607</f>
        <v>5.94</v>
      </c>
      <c r="V606" s="241">
        <f>N606+N607</f>
        <v>0</v>
      </c>
      <c r="W606" s="241">
        <f>O606+O607</f>
        <v>0</v>
      </c>
      <c r="X606" s="241">
        <f>P606+P607</f>
        <v>0</v>
      </c>
    </row>
    <row r="607" spans="2:24" ht="15.75" customHeight="1" outlineLevel="1" thickBot="1" x14ac:dyDescent="0.3">
      <c r="B607" s="337">
        <v>570</v>
      </c>
      <c r="C607" s="337">
        <v>488</v>
      </c>
      <c r="D607" s="355" t="s">
        <v>1027</v>
      </c>
      <c r="E607" s="288">
        <v>19.57</v>
      </c>
      <c r="F607" s="287"/>
      <c r="G607" s="287"/>
      <c r="H607" s="287"/>
      <c r="J607" s="337">
        <v>570</v>
      </c>
      <c r="K607" s="337">
        <v>488</v>
      </c>
      <c r="L607" s="351" t="str">
        <f t="shared" si="165"/>
        <v>Сарненський районний суд Рівненської області</v>
      </c>
      <c r="M607" s="350">
        <f t="shared" si="165"/>
        <v>4.9800000000000004</v>
      </c>
      <c r="N607" s="287">
        <f t="shared" si="165"/>
        <v>0</v>
      </c>
      <c r="O607" s="287">
        <f t="shared" si="165"/>
        <v>0</v>
      </c>
      <c r="P607" s="287">
        <f t="shared" si="165"/>
        <v>0</v>
      </c>
      <c r="R607" s="337"/>
      <c r="S607" s="337"/>
      <c r="T607" s="377"/>
      <c r="U607" s="353"/>
      <c r="V607" s="353"/>
      <c r="W607" s="353"/>
      <c r="X607" s="353"/>
    </row>
    <row r="608" spans="2:24" ht="30" customHeight="1" outlineLevel="1" thickTop="1" x14ac:dyDescent="0.25">
      <c r="B608" s="243">
        <v>571</v>
      </c>
      <c r="C608" s="243">
        <v>489</v>
      </c>
      <c r="D608" s="360" t="s">
        <v>1028</v>
      </c>
      <c r="E608" s="291">
        <v>4.7880000000000003</v>
      </c>
      <c r="F608" s="242"/>
      <c r="G608" s="242"/>
      <c r="H608" s="242"/>
      <c r="J608" s="243">
        <v>571</v>
      </c>
      <c r="K608" s="243">
        <v>489</v>
      </c>
      <c r="L608" s="244" t="str">
        <f>D611</f>
        <v>Глухівський міськрайонний суд Сумської області</v>
      </c>
      <c r="M608" s="241">
        <f>E611</f>
        <v>5.0599999999999996</v>
      </c>
      <c r="N608" s="242">
        <f>F611</f>
        <v>0</v>
      </c>
      <c r="O608" s="242">
        <f>G611</f>
        <v>0</v>
      </c>
      <c r="P608" s="242">
        <f>H611</f>
        <v>0</v>
      </c>
      <c r="R608" s="243">
        <v>296</v>
      </c>
      <c r="S608" s="243">
        <v>264</v>
      </c>
      <c r="T608" s="244" t="s">
        <v>257</v>
      </c>
      <c r="U608" s="241">
        <f>M608+M609+M610</f>
        <v>8.0479999999999983</v>
      </c>
      <c r="V608" s="241">
        <f>N608+N609+N610</f>
        <v>0</v>
      </c>
      <c r="W608" s="241">
        <f>O608+O609+O610</f>
        <v>0</v>
      </c>
      <c r="X608" s="241">
        <f>P608+P609+P610</f>
        <v>0</v>
      </c>
    </row>
    <row r="609" spans="2:24" ht="15" customHeight="1" outlineLevel="1" x14ac:dyDescent="0.25">
      <c r="B609" s="2">
        <v>572</v>
      </c>
      <c r="C609" s="2">
        <v>490</v>
      </c>
      <c r="D609" s="354" t="s">
        <v>1029</v>
      </c>
      <c r="E609" s="226">
        <v>1</v>
      </c>
      <c r="F609" s="225"/>
      <c r="G609" s="225"/>
      <c r="H609" s="225"/>
      <c r="J609" s="2">
        <v>572</v>
      </c>
      <c r="K609" s="2">
        <v>490</v>
      </c>
      <c r="L609" s="236" t="str">
        <f>D616</f>
        <v>Кролевецький районний суд Сумської області</v>
      </c>
      <c r="M609" s="241">
        <f>E616</f>
        <v>0.996</v>
      </c>
      <c r="N609" s="225">
        <f>F616</f>
        <v>0</v>
      </c>
      <c r="O609" s="225">
        <f>G616</f>
        <v>0</v>
      </c>
      <c r="P609" s="225">
        <f>H616</f>
        <v>0</v>
      </c>
      <c r="R609" s="2"/>
      <c r="S609" s="2"/>
      <c r="T609" s="304"/>
      <c r="U609" s="158"/>
      <c r="V609" s="158"/>
      <c r="W609" s="158"/>
      <c r="X609" s="158"/>
    </row>
    <row r="610" spans="2:24" ht="15.75" customHeight="1" outlineLevel="1" thickBot="1" x14ac:dyDescent="0.3">
      <c r="B610" s="2">
        <v>573</v>
      </c>
      <c r="C610" s="2">
        <v>491</v>
      </c>
      <c r="D610" s="354" t="s">
        <v>1030</v>
      </c>
      <c r="E610" s="226">
        <v>2.956</v>
      </c>
      <c r="F610" s="225"/>
      <c r="G610" s="225"/>
      <c r="H610" s="225"/>
      <c r="J610" s="228">
        <v>573</v>
      </c>
      <c r="K610" s="228">
        <v>491</v>
      </c>
      <c r="L610" s="270" t="str">
        <f>D621</f>
        <v>Путивльський районний суд Сумської області</v>
      </c>
      <c r="M610" s="248">
        <f>E621</f>
        <v>1.992</v>
      </c>
      <c r="N610" s="271">
        <f>F621</f>
        <v>0</v>
      </c>
      <c r="O610" s="271">
        <f>G621</f>
        <v>0</v>
      </c>
      <c r="P610" s="271">
        <f>H621</f>
        <v>0</v>
      </c>
      <c r="R610" s="228"/>
      <c r="S610" s="228"/>
      <c r="T610" s="347"/>
      <c r="U610" s="251"/>
      <c r="V610" s="251"/>
      <c r="W610" s="251"/>
      <c r="X610" s="251"/>
    </row>
    <row r="611" spans="2:24" ht="15" customHeight="1" outlineLevel="1" thickTop="1" x14ac:dyDescent="0.25">
      <c r="B611" s="2">
        <v>574</v>
      </c>
      <c r="C611" s="2">
        <v>492</v>
      </c>
      <c r="D611" s="354" t="s">
        <v>1031</v>
      </c>
      <c r="E611" s="226">
        <v>5.0599999999999996</v>
      </c>
      <c r="F611" s="225"/>
      <c r="G611" s="225"/>
      <c r="H611" s="225"/>
      <c r="J611" s="243">
        <v>574</v>
      </c>
      <c r="K611" s="243">
        <v>492</v>
      </c>
      <c r="L611" s="244" t="str">
        <f>D609</f>
        <v>Буринський районний суд Сумської області</v>
      </c>
      <c r="M611" s="241">
        <f>E609</f>
        <v>1</v>
      </c>
      <c r="N611" s="242">
        <f>F609</f>
        <v>0</v>
      </c>
      <c r="O611" s="242">
        <f>G609</f>
        <v>0</v>
      </c>
      <c r="P611" s="242">
        <f>H609</f>
        <v>0</v>
      </c>
      <c r="R611" s="243">
        <v>297</v>
      </c>
      <c r="S611" s="243">
        <v>265</v>
      </c>
      <c r="T611" s="244" t="s">
        <v>258</v>
      </c>
      <c r="U611" s="241">
        <f>M611+M612</f>
        <v>6.9240000000000004</v>
      </c>
      <c r="V611" s="241">
        <f>N611+N612</f>
        <v>0</v>
      </c>
      <c r="W611" s="241">
        <f>O611+O612</f>
        <v>0</v>
      </c>
      <c r="X611" s="241">
        <f>P611+P612</f>
        <v>0</v>
      </c>
    </row>
    <row r="612" spans="2:24" ht="30.75" customHeight="1" outlineLevel="1" thickBot="1" x14ac:dyDescent="0.3">
      <c r="B612" s="2">
        <v>575</v>
      </c>
      <c r="C612" s="2">
        <v>493</v>
      </c>
      <c r="D612" s="354" t="s">
        <v>1032</v>
      </c>
      <c r="E612" s="226">
        <v>10.132</v>
      </c>
      <c r="F612" s="225"/>
      <c r="G612" s="225"/>
      <c r="H612" s="225"/>
      <c r="J612" s="228">
        <v>575</v>
      </c>
      <c r="K612" s="228">
        <v>493</v>
      </c>
      <c r="L612" s="270" t="str">
        <f>D614</f>
        <v>Конотопський міськрайонний суд Сумської області</v>
      </c>
      <c r="M612" s="248">
        <f>E614</f>
        <v>5.9240000000000004</v>
      </c>
      <c r="N612" s="271">
        <f>F614</f>
        <v>0</v>
      </c>
      <c r="O612" s="271">
        <f>G614</f>
        <v>0</v>
      </c>
      <c r="P612" s="271">
        <f>H614</f>
        <v>0</v>
      </c>
      <c r="R612" s="228"/>
      <c r="S612" s="228"/>
      <c r="T612" s="253"/>
      <c r="U612" s="251"/>
      <c r="V612" s="251"/>
      <c r="W612" s="251"/>
      <c r="X612" s="251"/>
    </row>
    <row r="613" spans="2:24" ht="30" customHeight="1" outlineLevel="1" thickTop="1" x14ac:dyDescent="0.25">
      <c r="B613" s="2">
        <v>576</v>
      </c>
      <c r="C613" s="2">
        <v>494</v>
      </c>
      <c r="D613" s="354" t="s">
        <v>1033</v>
      </c>
      <c r="E613" s="226">
        <v>11.555999999999999</v>
      </c>
      <c r="F613" s="225"/>
      <c r="G613" s="225"/>
      <c r="H613" s="225"/>
      <c r="J613" s="243">
        <v>576</v>
      </c>
      <c r="K613" s="243">
        <v>494</v>
      </c>
      <c r="L613" s="244" t="str">
        <f>D610</f>
        <v>Великописарівський районний суд Сумської області</v>
      </c>
      <c r="M613" s="241">
        <f>E610</f>
        <v>2.956</v>
      </c>
      <c r="N613" s="242">
        <f>F610</f>
        <v>0</v>
      </c>
      <c r="O613" s="242">
        <f>G610</f>
        <v>0</v>
      </c>
      <c r="P613" s="242">
        <f>H610</f>
        <v>0</v>
      </c>
      <c r="R613" s="243">
        <v>298</v>
      </c>
      <c r="S613" s="243">
        <v>266</v>
      </c>
      <c r="T613" s="326" t="s">
        <v>260</v>
      </c>
      <c r="U613" s="241">
        <f>M613+M614+M615</f>
        <v>11.883999999999999</v>
      </c>
      <c r="V613" s="241">
        <f>N613+N614+N615</f>
        <v>0</v>
      </c>
      <c r="W613" s="241">
        <f>O613+O614+O615</f>
        <v>0</v>
      </c>
      <c r="X613" s="241">
        <f>P613+P614+P615</f>
        <v>0</v>
      </c>
    </row>
    <row r="614" spans="2:24" ht="30" customHeight="1" outlineLevel="1" x14ac:dyDescent="0.25">
      <c r="B614" s="2">
        <v>577</v>
      </c>
      <c r="C614" s="2">
        <v>495</v>
      </c>
      <c r="D614" s="354" t="s">
        <v>1034</v>
      </c>
      <c r="E614" s="226">
        <v>5.9240000000000004</v>
      </c>
      <c r="F614" s="225"/>
      <c r="G614" s="225"/>
      <c r="H614" s="225"/>
      <c r="J614" s="2">
        <v>577</v>
      </c>
      <c r="K614" s="2">
        <v>495</v>
      </c>
      <c r="L614" s="236" t="str">
        <f>D620</f>
        <v>Охтирський міськрайонний суд Сумської області</v>
      </c>
      <c r="M614" s="227">
        <f>E620</f>
        <v>6.6319999999999997</v>
      </c>
      <c r="N614" s="225">
        <f>F620</f>
        <v>0</v>
      </c>
      <c r="O614" s="225">
        <f>G620</f>
        <v>0</v>
      </c>
      <c r="P614" s="225">
        <f>H620</f>
        <v>0</v>
      </c>
      <c r="R614" s="2"/>
      <c r="S614" s="2"/>
      <c r="T614" s="304"/>
      <c r="U614" s="158"/>
      <c r="V614" s="158"/>
      <c r="W614" s="158"/>
      <c r="X614" s="158"/>
    </row>
    <row r="615" spans="2:24" ht="15.75" customHeight="1" outlineLevel="1" thickBot="1" x14ac:dyDescent="0.3">
      <c r="B615" s="2">
        <v>578</v>
      </c>
      <c r="C615" s="2">
        <v>496</v>
      </c>
      <c r="D615" s="354" t="s">
        <v>1035</v>
      </c>
      <c r="E615" s="226">
        <v>1.6639999999999999</v>
      </c>
      <c r="F615" s="225"/>
      <c r="G615" s="225"/>
      <c r="H615" s="225"/>
      <c r="J615" s="228">
        <v>578</v>
      </c>
      <c r="K615" s="228">
        <v>496</v>
      </c>
      <c r="L615" s="270" t="str">
        <f>D625</f>
        <v>Тростянецький районний суд Сумської області</v>
      </c>
      <c r="M615" s="248">
        <f>E625</f>
        <v>2.2959999999999998</v>
      </c>
      <c r="N615" s="271">
        <f>F625</f>
        <v>0</v>
      </c>
      <c r="O615" s="271">
        <f>G625</f>
        <v>0</v>
      </c>
      <c r="P615" s="271">
        <f>H625</f>
        <v>0</v>
      </c>
      <c r="R615" s="228"/>
      <c r="S615" s="228"/>
      <c r="T615" s="347"/>
      <c r="U615" s="251"/>
      <c r="V615" s="251"/>
      <c r="W615" s="251"/>
      <c r="X615" s="251"/>
    </row>
    <row r="616" spans="2:24" ht="30" customHeight="1" outlineLevel="1" thickTop="1" x14ac:dyDescent="0.25">
      <c r="B616" s="2">
        <v>579</v>
      </c>
      <c r="C616" s="2">
        <v>497</v>
      </c>
      <c r="D616" s="354" t="s">
        <v>1036</v>
      </c>
      <c r="E616" s="226">
        <v>0.996</v>
      </c>
      <c r="F616" s="225"/>
      <c r="G616" s="225"/>
      <c r="H616" s="225"/>
      <c r="J616" s="243">
        <v>579</v>
      </c>
      <c r="K616" s="243">
        <v>497</v>
      </c>
      <c r="L616" s="244" t="str">
        <f t="shared" ref="L616:P617" si="166">D618</f>
        <v>Липоводолинський районний суд Сумської області</v>
      </c>
      <c r="M616" s="241">
        <f t="shared" si="166"/>
        <v>3</v>
      </c>
      <c r="N616" s="242">
        <f t="shared" si="166"/>
        <v>0</v>
      </c>
      <c r="O616" s="242">
        <f t="shared" si="166"/>
        <v>0</v>
      </c>
      <c r="P616" s="242">
        <f t="shared" si="166"/>
        <v>0</v>
      </c>
      <c r="R616" s="243">
        <v>299</v>
      </c>
      <c r="S616" s="243">
        <v>267</v>
      </c>
      <c r="T616" s="244" t="s">
        <v>261</v>
      </c>
      <c r="U616" s="241">
        <f>M616+M617+M618</f>
        <v>10.276</v>
      </c>
      <c r="V616" s="241">
        <f>N616+N617+N618</f>
        <v>0</v>
      </c>
      <c r="W616" s="241">
        <f>O616+O617+O618</f>
        <v>0</v>
      </c>
      <c r="X616" s="241">
        <f>P616+P617+P618</f>
        <v>0</v>
      </c>
    </row>
    <row r="617" spans="2:24" ht="30" customHeight="1" outlineLevel="1" x14ac:dyDescent="0.25">
      <c r="B617" s="2">
        <v>580</v>
      </c>
      <c r="C617" s="2">
        <v>498</v>
      </c>
      <c r="D617" s="354" t="s">
        <v>1037</v>
      </c>
      <c r="E617" s="226">
        <v>3</v>
      </c>
      <c r="F617" s="225"/>
      <c r="G617" s="225"/>
      <c r="H617" s="225"/>
      <c r="J617" s="2">
        <v>580</v>
      </c>
      <c r="K617" s="2">
        <v>498</v>
      </c>
      <c r="L617" s="236" t="str">
        <f t="shared" si="166"/>
        <v>Недригайлівський районний суд Сумської області</v>
      </c>
      <c r="M617" s="227">
        <f t="shared" si="166"/>
        <v>2.944</v>
      </c>
      <c r="N617" s="225">
        <f t="shared" si="166"/>
        <v>0</v>
      </c>
      <c r="O617" s="225">
        <f t="shared" si="166"/>
        <v>0</v>
      </c>
      <c r="P617" s="225">
        <f t="shared" si="166"/>
        <v>0</v>
      </c>
      <c r="R617" s="2"/>
      <c r="S617" s="2"/>
      <c r="T617" s="304"/>
      <c r="U617" s="158"/>
      <c r="V617" s="158"/>
      <c r="W617" s="158"/>
      <c r="X617" s="158"/>
    </row>
    <row r="618" spans="2:24" ht="30.75" customHeight="1" outlineLevel="1" thickBot="1" x14ac:dyDescent="0.3">
      <c r="B618" s="2">
        <v>581</v>
      </c>
      <c r="C618" s="2">
        <v>499</v>
      </c>
      <c r="D618" s="354" t="s">
        <v>1038</v>
      </c>
      <c r="E618" s="226">
        <v>3</v>
      </c>
      <c r="F618" s="225"/>
      <c r="G618" s="225"/>
      <c r="H618" s="225"/>
      <c r="J618" s="228">
        <v>581</v>
      </c>
      <c r="K618" s="228">
        <v>499</v>
      </c>
      <c r="L618" s="270" t="str">
        <f>D622</f>
        <v>Роменський міськрайонний суд Сумської області</v>
      </c>
      <c r="M618" s="248">
        <f>E622</f>
        <v>4.3319999999999999</v>
      </c>
      <c r="N618" s="271">
        <f>F622</f>
        <v>0</v>
      </c>
      <c r="O618" s="271">
        <f>G622</f>
        <v>0</v>
      </c>
      <c r="P618" s="271">
        <f>H622</f>
        <v>0</v>
      </c>
      <c r="R618" s="228"/>
      <c r="S618" s="228"/>
      <c r="T618" s="347"/>
      <c r="U618" s="251"/>
      <c r="V618" s="251"/>
      <c r="W618" s="251"/>
      <c r="X618" s="251"/>
    </row>
    <row r="619" spans="2:24" ht="15" customHeight="1" outlineLevel="1" thickTop="1" x14ac:dyDescent="0.25">
      <c r="B619" s="2">
        <v>582</v>
      </c>
      <c r="C619" s="2">
        <v>500</v>
      </c>
      <c r="D619" s="354" t="s">
        <v>1039</v>
      </c>
      <c r="E619" s="226">
        <v>2.944</v>
      </c>
      <c r="F619" s="225"/>
      <c r="G619" s="225"/>
      <c r="H619" s="225"/>
      <c r="J619" s="243">
        <v>582</v>
      </c>
      <c r="K619" s="243">
        <v>500</v>
      </c>
      <c r="L619" s="244" t="str">
        <f>D608</f>
        <v>Білопільський районний суд Сумської області</v>
      </c>
      <c r="M619" s="241">
        <f>E608</f>
        <v>4.7880000000000003</v>
      </c>
      <c r="N619" s="242">
        <f>F608</f>
        <v>0</v>
      </c>
      <c r="O619" s="242">
        <f>G608</f>
        <v>0</v>
      </c>
      <c r="P619" s="242">
        <f>H608</f>
        <v>0</v>
      </c>
      <c r="R619" s="243">
        <v>300</v>
      </c>
      <c r="S619" s="243">
        <v>268</v>
      </c>
      <c r="T619" s="244" t="s">
        <v>262</v>
      </c>
      <c r="U619" s="241">
        <f>M619+M620+M621+M622</f>
        <v>11.772</v>
      </c>
      <c r="V619" s="241">
        <f>N619+N620+N621+N622</f>
        <v>0</v>
      </c>
      <c r="W619" s="241">
        <f>O619+O620+O621+O622</f>
        <v>0</v>
      </c>
      <c r="X619" s="241">
        <f>P619+P620+P621+P622</f>
        <v>0</v>
      </c>
    </row>
    <row r="620" spans="2:24" ht="30" customHeight="1" outlineLevel="1" x14ac:dyDescent="0.25">
      <c r="B620" s="2">
        <v>583</v>
      </c>
      <c r="C620" s="2">
        <v>501</v>
      </c>
      <c r="D620" s="354" t="s">
        <v>1040</v>
      </c>
      <c r="E620" s="226">
        <v>6.6319999999999997</v>
      </c>
      <c r="F620" s="225"/>
      <c r="G620" s="225"/>
      <c r="H620" s="225"/>
      <c r="J620" s="2">
        <v>583</v>
      </c>
      <c r="K620" s="2">
        <v>501</v>
      </c>
      <c r="L620" s="236" t="str">
        <f>D615</f>
        <v>Краснопільський районний суд Сумської області</v>
      </c>
      <c r="M620" s="227">
        <f>E615</f>
        <v>1.6639999999999999</v>
      </c>
      <c r="N620" s="225">
        <f>F615</f>
        <v>0</v>
      </c>
      <c r="O620" s="225">
        <f>G615</f>
        <v>0</v>
      </c>
      <c r="P620" s="225">
        <f>H615</f>
        <v>0</v>
      </c>
      <c r="R620" s="2"/>
      <c r="S620" s="2"/>
      <c r="T620" s="304"/>
      <c r="U620" s="158"/>
      <c r="V620" s="158"/>
      <c r="W620" s="158"/>
      <c r="X620" s="158"/>
    </row>
    <row r="621" spans="2:24" ht="15" customHeight="1" outlineLevel="1" x14ac:dyDescent="0.25">
      <c r="B621" s="2">
        <v>584</v>
      </c>
      <c r="C621" s="2">
        <v>502</v>
      </c>
      <c r="D621" s="354" t="s">
        <v>1041</v>
      </c>
      <c r="E621" s="226">
        <v>1.992</v>
      </c>
      <c r="F621" s="225"/>
      <c r="G621" s="225"/>
      <c r="H621" s="225"/>
      <c r="J621" s="2">
        <v>584</v>
      </c>
      <c r="K621" s="2">
        <v>502</v>
      </c>
      <c r="L621" s="236" t="str">
        <f>D617</f>
        <v>Лебединський районний суд Сумської області</v>
      </c>
      <c r="M621" s="227">
        <f>E617</f>
        <v>3</v>
      </c>
      <c r="N621" s="225">
        <f>F617</f>
        <v>0</v>
      </c>
      <c r="O621" s="225">
        <f>G617</f>
        <v>0</v>
      </c>
      <c r="P621" s="225">
        <f>H617</f>
        <v>0</v>
      </c>
      <c r="R621" s="2"/>
      <c r="S621" s="2"/>
      <c r="T621" s="304"/>
      <c r="U621" s="158"/>
      <c r="V621" s="158"/>
      <c r="W621" s="158"/>
      <c r="X621" s="158"/>
    </row>
    <row r="622" spans="2:24" ht="15.75" customHeight="1" outlineLevel="1" thickBot="1" x14ac:dyDescent="0.3">
      <c r="B622" s="2">
        <v>585</v>
      </c>
      <c r="C622" s="2">
        <v>503</v>
      </c>
      <c r="D622" s="354" t="s">
        <v>1042</v>
      </c>
      <c r="E622" s="226">
        <v>4.3319999999999999</v>
      </c>
      <c r="F622" s="225"/>
      <c r="G622" s="225"/>
      <c r="H622" s="225"/>
      <c r="J622" s="228">
        <v>585</v>
      </c>
      <c r="K622" s="228">
        <v>503</v>
      </c>
      <c r="L622" s="270" t="str">
        <f>D624</f>
        <v>Сумський районний суд Сумської області</v>
      </c>
      <c r="M622" s="248">
        <f>E624</f>
        <v>2.3199999999999998</v>
      </c>
      <c r="N622" s="271">
        <f>F624</f>
        <v>0</v>
      </c>
      <c r="O622" s="271">
        <f>G624</f>
        <v>0</v>
      </c>
      <c r="P622" s="271">
        <f>H624</f>
        <v>0</v>
      </c>
      <c r="R622" s="228"/>
      <c r="S622" s="228"/>
      <c r="T622" s="347"/>
      <c r="U622" s="251"/>
      <c r="V622" s="251"/>
      <c r="W622" s="251"/>
      <c r="X622" s="251"/>
    </row>
    <row r="623" spans="2:24" ht="30" customHeight="1" outlineLevel="1" thickTop="1" x14ac:dyDescent="0.25">
      <c r="B623" s="2">
        <v>586</v>
      </c>
      <c r="C623" s="2">
        <v>504</v>
      </c>
      <c r="D623" s="354" t="s">
        <v>1043</v>
      </c>
      <c r="E623" s="226">
        <v>0.98799999999999999</v>
      </c>
      <c r="F623" s="225"/>
      <c r="G623" s="225"/>
      <c r="H623" s="225"/>
      <c r="J623" s="243">
        <v>586</v>
      </c>
      <c r="K623" s="243">
        <v>504</v>
      </c>
      <c r="L623" s="244" t="str">
        <f>D623</f>
        <v>Середино-Будський районний суд Сумської області</v>
      </c>
      <c r="M623" s="241">
        <f>E623</f>
        <v>0.98799999999999999</v>
      </c>
      <c r="N623" s="242">
        <f>F623</f>
        <v>0</v>
      </c>
      <c r="O623" s="242">
        <f>G623</f>
        <v>0</v>
      </c>
      <c r="P623" s="242">
        <f>H623</f>
        <v>0</v>
      </c>
      <c r="R623" s="243">
        <v>301</v>
      </c>
      <c r="S623" s="243">
        <v>269</v>
      </c>
      <c r="T623" s="244" t="s">
        <v>263</v>
      </c>
      <c r="U623" s="241">
        <f>M623+M624+M625</f>
        <v>8.984</v>
      </c>
      <c r="V623" s="241">
        <f>N623+N624+N625</f>
        <v>0</v>
      </c>
      <c r="W623" s="241">
        <f>O623+O624+O625</f>
        <v>0</v>
      </c>
      <c r="X623" s="241">
        <f>P623+P624+P625</f>
        <v>0</v>
      </c>
    </row>
    <row r="624" spans="2:24" ht="30" customHeight="1" outlineLevel="1" x14ac:dyDescent="0.25">
      <c r="B624" s="2">
        <v>587</v>
      </c>
      <c r="C624" s="2">
        <v>505</v>
      </c>
      <c r="D624" s="354" t="s">
        <v>1044</v>
      </c>
      <c r="E624" s="226">
        <v>2.3199999999999998</v>
      </c>
      <c r="F624" s="225"/>
      <c r="G624" s="225"/>
      <c r="H624" s="225"/>
      <c r="J624" s="2">
        <v>587</v>
      </c>
      <c r="K624" s="2">
        <v>505</v>
      </c>
      <c r="L624" s="236" t="str">
        <f t="shared" ref="L624:P625" si="167">D626</f>
        <v>Шосткинський міськрайонний суд Сумської області</v>
      </c>
      <c r="M624" s="227">
        <f t="shared" si="167"/>
        <v>5.9960000000000004</v>
      </c>
      <c r="N624" s="225">
        <f t="shared" si="167"/>
        <v>0</v>
      </c>
      <c r="O624" s="225">
        <f t="shared" si="167"/>
        <v>0</v>
      </c>
      <c r="P624" s="225">
        <f t="shared" si="167"/>
        <v>0</v>
      </c>
      <c r="R624" s="2"/>
      <c r="S624" s="2"/>
      <c r="T624" s="304"/>
      <c r="U624" s="158"/>
      <c r="V624" s="158"/>
      <c r="W624" s="158"/>
      <c r="X624" s="158"/>
    </row>
    <row r="625" spans="2:24" ht="15.75" customHeight="1" outlineLevel="1" thickBot="1" x14ac:dyDescent="0.3">
      <c r="B625" s="2">
        <v>588</v>
      </c>
      <c r="C625" s="2">
        <v>506</v>
      </c>
      <c r="D625" s="354" t="s">
        <v>1045</v>
      </c>
      <c r="E625" s="226">
        <v>2.2959999999999998</v>
      </c>
      <c r="F625" s="225"/>
      <c r="G625" s="225"/>
      <c r="H625" s="225"/>
      <c r="J625" s="228">
        <v>588</v>
      </c>
      <c r="K625" s="228">
        <v>506</v>
      </c>
      <c r="L625" s="270" t="str">
        <f t="shared" si="167"/>
        <v>Ямпільський районний суд Сумської області</v>
      </c>
      <c r="M625" s="248">
        <f t="shared" si="167"/>
        <v>2</v>
      </c>
      <c r="N625" s="271">
        <f t="shared" si="167"/>
        <v>0</v>
      </c>
      <c r="O625" s="271">
        <f t="shared" si="167"/>
        <v>0</v>
      </c>
      <c r="P625" s="271">
        <f t="shared" si="167"/>
        <v>0</v>
      </c>
      <c r="R625" s="228"/>
      <c r="S625" s="228"/>
      <c r="T625" s="347"/>
      <c r="U625" s="251"/>
      <c r="V625" s="251"/>
      <c r="W625" s="251"/>
      <c r="X625" s="251"/>
    </row>
    <row r="626" spans="2:24" ht="15.75" customHeight="1" outlineLevel="1" thickTop="1" x14ac:dyDescent="0.25">
      <c r="B626" s="2">
        <v>589</v>
      </c>
      <c r="C626" s="2">
        <v>507</v>
      </c>
      <c r="D626" s="354" t="s">
        <v>1046</v>
      </c>
      <c r="E626" s="226">
        <v>5.9960000000000004</v>
      </c>
      <c r="F626" s="225"/>
      <c r="G626" s="225"/>
      <c r="H626" s="225"/>
      <c r="J626" s="239">
        <v>589</v>
      </c>
      <c r="K626" s="239">
        <v>507</v>
      </c>
      <c r="L626" s="297" t="str">
        <f t="shared" ref="L626:P627" si="168">D612</f>
        <v>Зарічний районний суд м.Суми</v>
      </c>
      <c r="M626" s="241">
        <f t="shared" si="168"/>
        <v>10.132</v>
      </c>
      <c r="N626" s="242">
        <f t="shared" si="168"/>
        <v>0</v>
      </c>
      <c r="O626" s="242">
        <f t="shared" si="168"/>
        <v>0</v>
      </c>
      <c r="P626" s="242">
        <f t="shared" si="168"/>
        <v>0</v>
      </c>
      <c r="R626" s="243">
        <v>302</v>
      </c>
      <c r="S626" s="243">
        <v>270</v>
      </c>
      <c r="T626" s="244" t="s">
        <v>259</v>
      </c>
      <c r="U626" s="241">
        <f>M626+M627</f>
        <v>21.687999999999999</v>
      </c>
      <c r="V626" s="241">
        <f>N626+N627</f>
        <v>0</v>
      </c>
      <c r="W626" s="241">
        <f>O626+O627</f>
        <v>0</v>
      </c>
      <c r="X626" s="241">
        <f>P626+P627</f>
        <v>0</v>
      </c>
    </row>
    <row r="627" spans="2:24" ht="15.75" customHeight="1" outlineLevel="1" thickBot="1" x14ac:dyDescent="0.3">
      <c r="B627" s="337">
        <v>590</v>
      </c>
      <c r="C627" s="337">
        <v>508</v>
      </c>
      <c r="D627" s="355" t="s">
        <v>1047</v>
      </c>
      <c r="E627" s="288">
        <v>2</v>
      </c>
      <c r="F627" s="287"/>
      <c r="G627" s="287"/>
      <c r="H627" s="287"/>
      <c r="J627" s="337">
        <v>590</v>
      </c>
      <c r="K627" s="337">
        <v>508</v>
      </c>
      <c r="L627" s="351" t="str">
        <f t="shared" si="168"/>
        <v>Ковпаківський районний суд м.Суми</v>
      </c>
      <c r="M627" s="350">
        <f t="shared" si="168"/>
        <v>11.555999999999999</v>
      </c>
      <c r="N627" s="287">
        <f t="shared" si="168"/>
        <v>0</v>
      </c>
      <c r="O627" s="287">
        <f t="shared" si="168"/>
        <v>0</v>
      </c>
      <c r="P627" s="287">
        <f t="shared" si="168"/>
        <v>0</v>
      </c>
      <c r="R627" s="337"/>
      <c r="S627" s="337"/>
      <c r="T627" s="377"/>
      <c r="U627" s="353"/>
      <c r="V627" s="353"/>
      <c r="W627" s="353"/>
      <c r="X627" s="353"/>
    </row>
    <row r="628" spans="2:24" ht="30.75" customHeight="1" outlineLevel="1" thickTop="1" x14ac:dyDescent="0.25">
      <c r="B628" s="243">
        <v>591</v>
      </c>
      <c r="C628" s="243">
        <v>509</v>
      </c>
      <c r="D628" s="360" t="s">
        <v>1048</v>
      </c>
      <c r="E628" s="291">
        <v>4.8159999999999998</v>
      </c>
      <c r="F628" s="242"/>
      <c r="G628" s="242"/>
      <c r="H628" s="242"/>
      <c r="J628" s="243">
        <v>591</v>
      </c>
      <c r="K628" s="243">
        <v>509</v>
      </c>
      <c r="L628" s="244" t="str">
        <f>D628</f>
        <v>Бережанський районний суд Тернопільської області</v>
      </c>
      <c r="M628" s="241">
        <f>E628</f>
        <v>4.8159999999999998</v>
      </c>
      <c r="N628" s="242">
        <f>F628</f>
        <v>0</v>
      </c>
      <c r="O628" s="242">
        <f>G628</f>
        <v>0</v>
      </c>
      <c r="P628" s="242">
        <f>H628</f>
        <v>0</v>
      </c>
      <c r="R628" s="243">
        <v>303</v>
      </c>
      <c r="S628" s="243">
        <v>271</v>
      </c>
      <c r="T628" s="244" t="s">
        <v>264</v>
      </c>
      <c r="U628" s="241">
        <f>M628+M629+M630+M631</f>
        <v>10.327999999999999</v>
      </c>
      <c r="V628" s="241">
        <f>N628+N629+N630+N631</f>
        <v>0</v>
      </c>
      <c r="W628" s="241">
        <f>O628+O629+O630+O631</f>
        <v>0</v>
      </c>
      <c r="X628" s="241">
        <f>P628+P629+P630+P631</f>
        <v>0</v>
      </c>
    </row>
    <row r="629" spans="2:24" ht="30" customHeight="1" outlineLevel="1" x14ac:dyDescent="0.25">
      <c r="B629" s="2">
        <v>592</v>
      </c>
      <c r="C629" s="2">
        <v>510</v>
      </c>
      <c r="D629" s="354" t="s">
        <v>1049</v>
      </c>
      <c r="E629" s="226">
        <v>2.972</v>
      </c>
      <c r="F629" s="225"/>
      <c r="G629" s="225"/>
      <c r="H629" s="225"/>
      <c r="J629" s="2">
        <v>592</v>
      </c>
      <c r="K629" s="2">
        <v>510</v>
      </c>
      <c r="L629" s="236" t="str">
        <f t="shared" ref="L629:P630" si="169">D634</f>
        <v>Зборівський районний суд Тернопільської області</v>
      </c>
      <c r="M629" s="241">
        <f t="shared" si="169"/>
        <v>2.972</v>
      </c>
      <c r="N629" s="225">
        <f t="shared" si="169"/>
        <v>0</v>
      </c>
      <c r="O629" s="225">
        <f t="shared" si="169"/>
        <v>0</v>
      </c>
      <c r="P629" s="225">
        <f t="shared" si="169"/>
        <v>0</v>
      </c>
      <c r="R629" s="2"/>
      <c r="S629" s="2"/>
      <c r="T629" s="304"/>
      <c r="U629" s="158"/>
      <c r="V629" s="158"/>
      <c r="W629" s="158"/>
      <c r="X629" s="158"/>
    </row>
    <row r="630" spans="2:24" ht="30" customHeight="1" outlineLevel="1" x14ac:dyDescent="0.25">
      <c r="B630" s="2">
        <v>593</v>
      </c>
      <c r="C630" s="2">
        <v>511</v>
      </c>
      <c r="D630" s="354" t="s">
        <v>1050</v>
      </c>
      <c r="E630" s="226">
        <v>2</v>
      </c>
      <c r="F630" s="225"/>
      <c r="G630" s="225"/>
      <c r="H630" s="225"/>
      <c r="J630" s="2">
        <v>593</v>
      </c>
      <c r="K630" s="2">
        <v>511</v>
      </c>
      <c r="L630" s="236" t="str">
        <f t="shared" si="169"/>
        <v>Козівський районний суд Тернопільської області</v>
      </c>
      <c r="M630" s="227">
        <f t="shared" si="169"/>
        <v>1.54</v>
      </c>
      <c r="N630" s="225">
        <f t="shared" si="169"/>
        <v>0</v>
      </c>
      <c r="O630" s="225">
        <f t="shared" si="169"/>
        <v>0</v>
      </c>
      <c r="P630" s="225">
        <f t="shared" si="169"/>
        <v>0</v>
      </c>
      <c r="R630" s="2"/>
      <c r="S630" s="2"/>
      <c r="T630" s="304"/>
      <c r="U630" s="158"/>
      <c r="V630" s="158"/>
      <c r="W630" s="158"/>
      <c r="X630" s="158"/>
    </row>
    <row r="631" spans="2:24" ht="30.75" customHeight="1" outlineLevel="1" thickBot="1" x14ac:dyDescent="0.3">
      <c r="B631" s="2">
        <v>594</v>
      </c>
      <c r="C631" s="2">
        <v>512</v>
      </c>
      <c r="D631" s="354" t="s">
        <v>1051</v>
      </c>
      <c r="E631" s="226">
        <v>2.992</v>
      </c>
      <c r="F631" s="225"/>
      <c r="G631" s="225"/>
      <c r="H631" s="225"/>
      <c r="J631" s="228">
        <v>594</v>
      </c>
      <c r="K631" s="228">
        <v>512</v>
      </c>
      <c r="L631" s="270" t="str">
        <f>D640</f>
        <v>Підгаєцький районний суд Тернопільської області</v>
      </c>
      <c r="M631" s="248">
        <f>E640</f>
        <v>1</v>
      </c>
      <c r="N631" s="271">
        <f>F640</f>
        <v>0</v>
      </c>
      <c r="O631" s="271">
        <f>G640</f>
        <v>0</v>
      </c>
      <c r="P631" s="271">
        <f>H640</f>
        <v>0</v>
      </c>
      <c r="R631" s="228"/>
      <c r="S631" s="228"/>
      <c r="T631" s="347"/>
      <c r="U631" s="251"/>
      <c r="V631" s="251"/>
      <c r="W631" s="251"/>
      <c r="X631" s="251"/>
    </row>
    <row r="632" spans="2:24" ht="15" customHeight="1" outlineLevel="1" thickTop="1" x14ac:dyDescent="0.25">
      <c r="B632" s="2">
        <v>595</v>
      </c>
      <c r="C632" s="2">
        <v>513</v>
      </c>
      <c r="D632" s="354" t="s">
        <v>1052</v>
      </c>
      <c r="E632" s="226">
        <v>2.536</v>
      </c>
      <c r="F632" s="225"/>
      <c r="G632" s="225"/>
      <c r="H632" s="225"/>
      <c r="J632" s="243">
        <v>595</v>
      </c>
      <c r="K632" s="243">
        <v>513</v>
      </c>
      <c r="L632" s="244" t="str">
        <f>D630</f>
        <v>Бучацький районний суд Тернопільської області</v>
      </c>
      <c r="M632" s="241">
        <f>E630</f>
        <v>2</v>
      </c>
      <c r="N632" s="242">
        <f>F630</f>
        <v>0</v>
      </c>
      <c r="O632" s="242">
        <f>G630</f>
        <v>0</v>
      </c>
      <c r="P632" s="242">
        <f>H630</f>
        <v>0</v>
      </c>
      <c r="R632" s="243">
        <v>304</v>
      </c>
      <c r="S632" s="243">
        <v>272</v>
      </c>
      <c r="T632" s="244" t="s">
        <v>265</v>
      </c>
      <c r="U632" s="241">
        <f>M632+M633</f>
        <v>4.9719999999999995</v>
      </c>
      <c r="V632" s="241">
        <f>N632+N633</f>
        <v>0</v>
      </c>
      <c r="W632" s="241">
        <f>O632+O633</f>
        <v>0</v>
      </c>
      <c r="X632" s="241">
        <f>P632+P633</f>
        <v>0</v>
      </c>
    </row>
    <row r="633" spans="2:24" ht="30.75" customHeight="1" outlineLevel="1" thickBot="1" x14ac:dyDescent="0.3">
      <c r="B633" s="2">
        <v>596</v>
      </c>
      <c r="C633" s="2">
        <v>514</v>
      </c>
      <c r="D633" s="354" t="s">
        <v>1053</v>
      </c>
      <c r="E633" s="226">
        <v>4.016</v>
      </c>
      <c r="F633" s="225"/>
      <c r="G633" s="225"/>
      <c r="H633" s="225"/>
      <c r="J633" s="228">
        <v>596</v>
      </c>
      <c r="K633" s="228">
        <v>514</v>
      </c>
      <c r="L633" s="270" t="str">
        <f>D638</f>
        <v>Монастириський районний суд Тернопільської області</v>
      </c>
      <c r="M633" s="248">
        <f>E638</f>
        <v>2.972</v>
      </c>
      <c r="N633" s="271">
        <f>F638</f>
        <v>0</v>
      </c>
      <c r="O633" s="271">
        <f>G638</f>
        <v>0</v>
      </c>
      <c r="P633" s="271">
        <f>H638</f>
        <v>0</v>
      </c>
      <c r="R633" s="228"/>
      <c r="S633" s="228"/>
      <c r="T633" s="253"/>
      <c r="U633" s="251"/>
      <c r="V633" s="251"/>
      <c r="W633" s="251"/>
      <c r="X633" s="251"/>
    </row>
    <row r="634" spans="2:24" ht="30" customHeight="1" outlineLevel="1" thickTop="1" x14ac:dyDescent="0.25">
      <c r="B634" s="2">
        <v>597</v>
      </c>
      <c r="C634" s="2">
        <v>515</v>
      </c>
      <c r="D634" s="354" t="s">
        <v>1054</v>
      </c>
      <c r="E634" s="226">
        <v>2.972</v>
      </c>
      <c r="F634" s="225"/>
      <c r="G634" s="225"/>
      <c r="H634" s="225"/>
      <c r="J634" s="243">
        <v>597</v>
      </c>
      <c r="K634" s="243">
        <v>515</v>
      </c>
      <c r="L634" s="244" t="str">
        <f>D633</f>
        <v>Збаразький районний суд Тернопільської області</v>
      </c>
      <c r="M634" s="241">
        <f>E633</f>
        <v>4.016</v>
      </c>
      <c r="N634" s="242">
        <f>F633</f>
        <v>0</v>
      </c>
      <c r="O634" s="242">
        <f>G633</f>
        <v>0</v>
      </c>
      <c r="P634" s="242">
        <f>H633</f>
        <v>0</v>
      </c>
      <c r="R634" s="243">
        <v>305</v>
      </c>
      <c r="S634" s="243">
        <v>273</v>
      </c>
      <c r="T634" s="326" t="s">
        <v>266</v>
      </c>
      <c r="U634" s="241">
        <f>M634+M635+M636</f>
        <v>7.6039999999999992</v>
      </c>
      <c r="V634" s="241">
        <f>N634+N635+N636</f>
        <v>0</v>
      </c>
      <c r="W634" s="241">
        <f>O634+O635+O636</f>
        <v>0</v>
      </c>
      <c r="X634" s="241">
        <f>P634+P635+P636</f>
        <v>0</v>
      </c>
    </row>
    <row r="635" spans="2:24" ht="30" customHeight="1" outlineLevel="1" x14ac:dyDescent="0.25">
      <c r="B635" s="2">
        <v>598</v>
      </c>
      <c r="C635" s="2">
        <v>516</v>
      </c>
      <c r="D635" s="354" t="s">
        <v>1055</v>
      </c>
      <c r="E635" s="226">
        <v>1.54</v>
      </c>
      <c r="F635" s="225"/>
      <c r="G635" s="225"/>
      <c r="H635" s="225"/>
      <c r="J635" s="2">
        <v>598</v>
      </c>
      <c r="K635" s="2">
        <v>516</v>
      </c>
      <c r="L635" s="236" t="str">
        <f>D637</f>
        <v>Лановецький районний суд Тернопільської області</v>
      </c>
      <c r="M635" s="227">
        <f>E637</f>
        <v>2.036</v>
      </c>
      <c r="N635" s="225">
        <f>F637</f>
        <v>0</v>
      </c>
      <c r="O635" s="225">
        <f>G637</f>
        <v>0</v>
      </c>
      <c r="P635" s="225">
        <f>H637</f>
        <v>0</v>
      </c>
      <c r="R635" s="2"/>
      <c r="S635" s="2"/>
      <c r="T635" s="304"/>
      <c r="U635" s="158"/>
      <c r="V635" s="158"/>
      <c r="W635" s="158"/>
      <c r="X635" s="158"/>
    </row>
    <row r="636" spans="2:24" ht="30.75" customHeight="1" outlineLevel="1" thickBot="1" x14ac:dyDescent="0.3">
      <c r="B636" s="2">
        <v>599</v>
      </c>
      <c r="C636" s="2">
        <v>517</v>
      </c>
      <c r="D636" s="354" t="s">
        <v>1056</v>
      </c>
      <c r="E636" s="226">
        <v>2.988</v>
      </c>
      <c r="F636" s="225"/>
      <c r="G636" s="225"/>
      <c r="H636" s="225"/>
      <c r="J636" s="228">
        <v>599</v>
      </c>
      <c r="K636" s="228">
        <v>517</v>
      </c>
      <c r="L636" s="270" t="str">
        <f>D639</f>
        <v>Підволочиський районний суд Тернопільської області</v>
      </c>
      <c r="M636" s="248">
        <f>E639</f>
        <v>1.552</v>
      </c>
      <c r="N636" s="271">
        <f>F639</f>
        <v>0</v>
      </c>
      <c r="O636" s="271">
        <f>G639</f>
        <v>0</v>
      </c>
      <c r="P636" s="271">
        <f>H639</f>
        <v>0</v>
      </c>
      <c r="R636" s="228"/>
      <c r="S636" s="228"/>
      <c r="T636" s="347"/>
      <c r="U636" s="251"/>
      <c r="V636" s="251"/>
      <c r="W636" s="251"/>
      <c r="X636" s="251"/>
    </row>
    <row r="637" spans="2:24" ht="30" customHeight="1" outlineLevel="1" thickTop="1" x14ac:dyDescent="0.25">
      <c r="B637" s="2">
        <v>600</v>
      </c>
      <c r="C637" s="2">
        <v>518</v>
      </c>
      <c r="D637" s="354" t="s">
        <v>1057</v>
      </c>
      <c r="E637" s="226">
        <v>2.036</v>
      </c>
      <c r="F637" s="225"/>
      <c r="G637" s="225"/>
      <c r="H637" s="225"/>
      <c r="J637" s="243">
        <v>600</v>
      </c>
      <c r="K637" s="243">
        <v>518</v>
      </c>
      <c r="L637" s="244" t="str">
        <f>D636</f>
        <v>Кременецький районний суд Тернопільської області</v>
      </c>
      <c r="M637" s="241">
        <f>E636</f>
        <v>2.988</v>
      </c>
      <c r="N637" s="242">
        <f>F636</f>
        <v>0</v>
      </c>
      <c r="O637" s="242">
        <f>G636</f>
        <v>0</v>
      </c>
      <c r="P637" s="242">
        <f>H636</f>
        <v>0</v>
      </c>
      <c r="R637" s="243">
        <v>306</v>
      </c>
      <c r="S637" s="243">
        <v>274</v>
      </c>
      <c r="T637" s="244" t="s">
        <v>267</v>
      </c>
      <c r="U637" s="241">
        <f>M637+M638</f>
        <v>3.988</v>
      </c>
      <c r="V637" s="241">
        <f>N637+N638</f>
        <v>0</v>
      </c>
      <c r="W637" s="241">
        <f>O637+O638</f>
        <v>0</v>
      </c>
      <c r="X637" s="241">
        <f>P637+P638</f>
        <v>0</v>
      </c>
    </row>
    <row r="638" spans="2:24" ht="30.75" customHeight="1" outlineLevel="1" thickBot="1" x14ac:dyDescent="0.3">
      <c r="B638" s="2">
        <v>601</v>
      </c>
      <c r="C638" s="2">
        <v>519</v>
      </c>
      <c r="D638" s="354" t="s">
        <v>1058</v>
      </c>
      <c r="E638" s="226">
        <v>2.972</v>
      </c>
      <c r="F638" s="225"/>
      <c r="G638" s="225"/>
      <c r="H638" s="225"/>
      <c r="J638" s="228">
        <v>601</v>
      </c>
      <c r="K638" s="228">
        <v>519</v>
      </c>
      <c r="L638" s="270" t="str">
        <f>D644</f>
        <v>Шумський районний суд Тернопільської області</v>
      </c>
      <c r="M638" s="248">
        <f>E644</f>
        <v>1</v>
      </c>
      <c r="N638" s="271">
        <f>F644</f>
        <v>0</v>
      </c>
      <c r="O638" s="271">
        <f>G644</f>
        <v>0</v>
      </c>
      <c r="P638" s="271">
        <f>H644</f>
        <v>0</v>
      </c>
      <c r="R638" s="228"/>
      <c r="S638" s="228"/>
      <c r="T638" s="253"/>
      <c r="U638" s="251"/>
      <c r="V638" s="251"/>
      <c r="W638" s="251"/>
      <c r="X638" s="251"/>
    </row>
    <row r="639" spans="2:24" ht="30" customHeight="1" outlineLevel="1" thickTop="1" x14ac:dyDescent="0.25">
      <c r="B639" s="2">
        <v>602</v>
      </c>
      <c r="C639" s="2">
        <v>520</v>
      </c>
      <c r="D639" s="354" t="s">
        <v>1059</v>
      </c>
      <c r="E639" s="226">
        <v>1.552</v>
      </c>
      <c r="F639" s="225"/>
      <c r="G639" s="225"/>
      <c r="H639" s="225"/>
      <c r="J639" s="243">
        <v>602</v>
      </c>
      <c r="K639" s="243">
        <v>520</v>
      </c>
      <c r="L639" s="244" t="str">
        <f>D631</f>
        <v>Гусятинський районний суд Тернопільської області</v>
      </c>
      <c r="M639" s="241">
        <f>E631</f>
        <v>2.992</v>
      </c>
      <c r="N639" s="242">
        <f>F631</f>
        <v>0</v>
      </c>
      <c r="O639" s="242">
        <f>G631</f>
        <v>0</v>
      </c>
      <c r="P639" s="242">
        <f>H631</f>
        <v>0</v>
      </c>
      <c r="R639" s="243">
        <v>307</v>
      </c>
      <c r="S639" s="243">
        <v>275</v>
      </c>
      <c r="T639" s="244" t="s">
        <v>268</v>
      </c>
      <c r="U639" s="241">
        <f>M639+M640</f>
        <v>5.992</v>
      </c>
      <c r="V639" s="241">
        <f>N639+N640</f>
        <v>0</v>
      </c>
      <c r="W639" s="241">
        <f>O639+O640</f>
        <v>0</v>
      </c>
      <c r="X639" s="241">
        <f>P639+P640</f>
        <v>0</v>
      </c>
    </row>
    <row r="640" spans="2:24" ht="30.75" customHeight="1" outlineLevel="1" thickBot="1" x14ac:dyDescent="0.3">
      <c r="B640" s="2">
        <v>603</v>
      </c>
      <c r="C640" s="2">
        <v>521</v>
      </c>
      <c r="D640" s="354" t="s">
        <v>1060</v>
      </c>
      <c r="E640" s="226">
        <v>1</v>
      </c>
      <c r="F640" s="225"/>
      <c r="G640" s="225"/>
      <c r="H640" s="225"/>
      <c r="J640" s="228">
        <v>603</v>
      </c>
      <c r="K640" s="228">
        <v>521</v>
      </c>
      <c r="L640" s="270" t="str">
        <f>D641</f>
        <v>Теребовлянський районний суд Тернопільської області</v>
      </c>
      <c r="M640" s="248">
        <f>E641</f>
        <v>3</v>
      </c>
      <c r="N640" s="271">
        <f>F641</f>
        <v>0</v>
      </c>
      <c r="O640" s="271">
        <f>G641</f>
        <v>0</v>
      </c>
      <c r="P640" s="271">
        <f>H641</f>
        <v>0</v>
      </c>
      <c r="R640" s="228"/>
      <c r="S640" s="228"/>
      <c r="T640" s="253"/>
      <c r="U640" s="251"/>
      <c r="V640" s="251"/>
      <c r="W640" s="251"/>
      <c r="X640" s="251"/>
    </row>
    <row r="641" spans="2:24" ht="30" customHeight="1" outlineLevel="1" thickTop="1" x14ac:dyDescent="0.25">
      <c r="B641" s="2">
        <v>604</v>
      </c>
      <c r="C641" s="2">
        <v>522</v>
      </c>
      <c r="D641" s="354" t="s">
        <v>1061</v>
      </c>
      <c r="E641" s="226">
        <v>3</v>
      </c>
      <c r="F641" s="225"/>
      <c r="G641" s="225"/>
      <c r="H641" s="225"/>
      <c r="J641" s="243">
        <v>604</v>
      </c>
      <c r="K641" s="243">
        <v>522</v>
      </c>
      <c r="L641" s="244" t="str">
        <f>D629</f>
        <v>Борщівський районний суд Тернопільської області</v>
      </c>
      <c r="M641" s="241">
        <f>E629</f>
        <v>2.972</v>
      </c>
      <c r="N641" s="242">
        <f>F629</f>
        <v>0</v>
      </c>
      <c r="O641" s="242">
        <f>G629</f>
        <v>0</v>
      </c>
      <c r="P641" s="242">
        <f>H629</f>
        <v>0</v>
      </c>
      <c r="R641" s="243">
        <v>308</v>
      </c>
      <c r="S641" s="243">
        <v>276</v>
      </c>
      <c r="T641" s="244" t="s">
        <v>270</v>
      </c>
      <c r="U641" s="241">
        <f>M641+M642+M643</f>
        <v>10.512</v>
      </c>
      <c r="V641" s="241">
        <f>N641+N642+N643</f>
        <v>0</v>
      </c>
      <c r="W641" s="241">
        <f>O641+O642+O643</f>
        <v>0</v>
      </c>
      <c r="X641" s="241">
        <f>P641+P642+P643</f>
        <v>0</v>
      </c>
    </row>
    <row r="642" spans="2:24" ht="30" customHeight="1" outlineLevel="1" x14ac:dyDescent="0.25">
      <c r="B642" s="2">
        <v>605</v>
      </c>
      <c r="C642" s="2">
        <v>523</v>
      </c>
      <c r="D642" s="354" t="s">
        <v>1062</v>
      </c>
      <c r="E642" s="226">
        <v>22.896000000000001</v>
      </c>
      <c r="F642" s="225"/>
      <c r="G642" s="225"/>
      <c r="H642" s="225"/>
      <c r="J642" s="2">
        <v>605</v>
      </c>
      <c r="K642" s="2">
        <v>523</v>
      </c>
      <c r="L642" s="236" t="str">
        <f>D632</f>
        <v>Заліщицький районний суд Тернопільської області</v>
      </c>
      <c r="M642" s="227">
        <f>E632</f>
        <v>2.536</v>
      </c>
      <c r="N642" s="225">
        <f>F632</f>
        <v>0</v>
      </c>
      <c r="O642" s="225">
        <f>G632</f>
        <v>0</v>
      </c>
      <c r="P642" s="225">
        <f>H632</f>
        <v>0</v>
      </c>
      <c r="R642" s="2"/>
      <c r="S642" s="2"/>
      <c r="T642" s="304"/>
      <c r="U642" s="158"/>
      <c r="V642" s="158"/>
      <c r="W642" s="158"/>
      <c r="X642" s="158"/>
    </row>
    <row r="643" spans="2:24" ht="30.75" customHeight="1" outlineLevel="1" thickBot="1" x14ac:dyDescent="0.3">
      <c r="B643" s="2">
        <v>606</v>
      </c>
      <c r="C643" s="2">
        <v>524</v>
      </c>
      <c r="D643" s="354" t="s">
        <v>1063</v>
      </c>
      <c r="E643" s="226">
        <v>5.0039999999999996</v>
      </c>
      <c r="F643" s="225"/>
      <c r="G643" s="225"/>
      <c r="H643" s="225"/>
      <c r="J643" s="228">
        <v>606</v>
      </c>
      <c r="K643" s="228">
        <v>524</v>
      </c>
      <c r="L643" s="270" t="str">
        <f>D643</f>
        <v>Чортківський районний суд Тернопільської області</v>
      </c>
      <c r="M643" s="248">
        <f>E643</f>
        <v>5.0039999999999996</v>
      </c>
      <c r="N643" s="271">
        <f>F643</f>
        <v>0</v>
      </c>
      <c r="O643" s="271">
        <f>G643</f>
        <v>0</v>
      </c>
      <c r="P643" s="271">
        <f>H643</f>
        <v>0</v>
      </c>
      <c r="R643" s="228"/>
      <c r="S643" s="228"/>
      <c r="T643" s="347"/>
      <c r="U643" s="251"/>
      <c r="V643" s="251"/>
      <c r="W643" s="251"/>
      <c r="X643" s="251"/>
    </row>
    <row r="644" spans="2:24" ht="31.5" customHeight="1" outlineLevel="1" thickTop="1" thickBot="1" x14ac:dyDescent="0.3">
      <c r="B644" s="337">
        <v>607</v>
      </c>
      <c r="C644" s="337">
        <v>525</v>
      </c>
      <c r="D644" s="355" t="s">
        <v>1064</v>
      </c>
      <c r="E644" s="288">
        <v>1</v>
      </c>
      <c r="F644" s="287"/>
      <c r="G644" s="287"/>
      <c r="H644" s="287"/>
      <c r="J644" s="378">
        <v>607</v>
      </c>
      <c r="K644" s="378">
        <v>525</v>
      </c>
      <c r="L644" s="284" t="str">
        <f>D642</f>
        <v>Тернопільський міськрайонний суд Тернопільської області</v>
      </c>
      <c r="M644" s="358">
        <f>E642</f>
        <v>22.896000000000001</v>
      </c>
      <c r="N644" s="359">
        <f>F642</f>
        <v>0</v>
      </c>
      <c r="O644" s="359">
        <f>G642</f>
        <v>0</v>
      </c>
      <c r="P644" s="359">
        <f>H642</f>
        <v>0</v>
      </c>
      <c r="R644" s="378">
        <v>309</v>
      </c>
      <c r="S644" s="378">
        <v>277</v>
      </c>
      <c r="T644" s="284" t="s">
        <v>269</v>
      </c>
      <c r="U644" s="380">
        <f>M644</f>
        <v>22.896000000000001</v>
      </c>
      <c r="V644" s="380">
        <f>N644</f>
        <v>0</v>
      </c>
      <c r="W644" s="380">
        <f>O644</f>
        <v>0</v>
      </c>
      <c r="X644" s="380">
        <f>P644</f>
        <v>0</v>
      </c>
    </row>
    <row r="645" spans="2:24" ht="30.75" customHeight="1" outlineLevel="1" thickTop="1" x14ac:dyDescent="0.25">
      <c r="B645" s="243">
        <v>608</v>
      </c>
      <c r="C645" s="243">
        <v>526</v>
      </c>
      <c r="D645" s="360" t="s">
        <v>1065</v>
      </c>
      <c r="E645" s="291">
        <v>6.0359999999999996</v>
      </c>
      <c r="F645" s="242"/>
      <c r="G645" s="242"/>
      <c r="H645" s="242"/>
      <c r="J645" s="243">
        <v>608</v>
      </c>
      <c r="K645" s="243">
        <v>526</v>
      </c>
      <c r="L645" s="244" t="str">
        <f>D645</f>
        <v>Балаклійський районний суд Харківської області</v>
      </c>
      <c r="M645" s="241">
        <f>E645</f>
        <v>6.0359999999999996</v>
      </c>
      <c r="N645" s="242">
        <f>F645</f>
        <v>0</v>
      </c>
      <c r="O645" s="242">
        <f>G645</f>
        <v>0</v>
      </c>
      <c r="P645" s="242">
        <f>H645</f>
        <v>0</v>
      </c>
      <c r="R645" s="243">
        <v>310</v>
      </c>
      <c r="S645" s="243">
        <v>278</v>
      </c>
      <c r="T645" s="244" t="s">
        <v>724</v>
      </c>
      <c r="U645" s="241">
        <f>M645+M646</f>
        <v>10.219999999999999</v>
      </c>
      <c r="V645" s="241">
        <f>N645+N646</f>
        <v>0</v>
      </c>
      <c r="W645" s="241">
        <f>O645+O646</f>
        <v>0</v>
      </c>
      <c r="X645" s="241">
        <f>P645+P646</f>
        <v>0</v>
      </c>
    </row>
    <row r="646" spans="2:24" ht="15.75" customHeight="1" outlineLevel="1" thickBot="1" x14ac:dyDescent="0.3">
      <c r="B646" s="2">
        <v>609</v>
      </c>
      <c r="C646" s="2">
        <v>527</v>
      </c>
      <c r="D646" s="354" t="s">
        <v>1066</v>
      </c>
      <c r="E646" s="226">
        <v>1.796</v>
      </c>
      <c r="F646" s="225"/>
      <c r="G646" s="225"/>
      <c r="H646" s="225"/>
      <c r="J646" s="228">
        <v>609</v>
      </c>
      <c r="K646" s="228">
        <v>527</v>
      </c>
      <c r="L646" s="270" t="str">
        <f>D658</f>
        <v>Зміївський районний суд Харківської області</v>
      </c>
      <c r="M646" s="248">
        <f>E658</f>
        <v>4.1840000000000002</v>
      </c>
      <c r="N646" s="271">
        <f>F658</f>
        <v>0</v>
      </c>
      <c r="O646" s="271">
        <f>G658</f>
        <v>0</v>
      </c>
      <c r="P646" s="271">
        <f>H658</f>
        <v>0</v>
      </c>
      <c r="R646" s="228"/>
      <c r="S646" s="228"/>
      <c r="T646" s="253"/>
      <c r="U646" s="251"/>
      <c r="V646" s="251"/>
      <c r="W646" s="251"/>
      <c r="X646" s="251"/>
    </row>
    <row r="647" spans="2:24" ht="30" customHeight="1" outlineLevel="1" thickTop="1" x14ac:dyDescent="0.25">
      <c r="B647" s="2">
        <v>610</v>
      </c>
      <c r="C647" s="2">
        <v>528</v>
      </c>
      <c r="D647" s="354" t="s">
        <v>1067</v>
      </c>
      <c r="E647" s="226">
        <v>2.7879999999999998</v>
      </c>
      <c r="F647" s="225"/>
      <c r="G647" s="225"/>
      <c r="H647" s="225"/>
      <c r="J647" s="243">
        <v>610</v>
      </c>
      <c r="K647" s="243">
        <v>528</v>
      </c>
      <c r="L647" s="244" t="str">
        <f>D648</f>
        <v>Богодухівський районний суд Харківської області</v>
      </c>
      <c r="M647" s="241">
        <f>E648</f>
        <v>3</v>
      </c>
      <c r="N647" s="242">
        <f>F648</f>
        <v>0</v>
      </c>
      <c r="O647" s="242">
        <f>G648</f>
        <v>0</v>
      </c>
      <c r="P647" s="242">
        <f>H648</f>
        <v>0</v>
      </c>
      <c r="R647" s="243">
        <v>311</v>
      </c>
      <c r="S647" s="243">
        <v>279</v>
      </c>
      <c r="T647" s="244" t="s">
        <v>271</v>
      </c>
      <c r="U647" s="241">
        <f>M647+M648</f>
        <v>5</v>
      </c>
      <c r="V647" s="241">
        <f>N647+N648</f>
        <v>0</v>
      </c>
      <c r="W647" s="241">
        <f>O647+O648</f>
        <v>0</v>
      </c>
      <c r="X647" s="241">
        <f>P647+P648</f>
        <v>0</v>
      </c>
    </row>
    <row r="648" spans="2:24" ht="30.75" customHeight="1" outlineLevel="1" thickBot="1" x14ac:dyDescent="0.3">
      <c r="B648" s="2">
        <v>611</v>
      </c>
      <c r="C648" s="2">
        <v>529</v>
      </c>
      <c r="D648" s="354" t="s">
        <v>1068</v>
      </c>
      <c r="E648" s="226">
        <v>3</v>
      </c>
      <c r="F648" s="225"/>
      <c r="G648" s="225"/>
      <c r="H648" s="225"/>
      <c r="J648" s="228">
        <v>611</v>
      </c>
      <c r="K648" s="228">
        <v>529</v>
      </c>
      <c r="L648" s="270" t="str">
        <f>D666</f>
        <v>Краснокутський районний суд Харківської області</v>
      </c>
      <c r="M648" s="248">
        <f>E666</f>
        <v>2</v>
      </c>
      <c r="N648" s="271">
        <f>F666</f>
        <v>0</v>
      </c>
      <c r="O648" s="271">
        <f>G666</f>
        <v>0</v>
      </c>
      <c r="P648" s="271">
        <f>H666</f>
        <v>0</v>
      </c>
      <c r="R648" s="228"/>
      <c r="S648" s="228"/>
      <c r="T648" s="253"/>
      <c r="U648" s="251"/>
      <c r="V648" s="251"/>
      <c r="W648" s="251"/>
      <c r="X648" s="251"/>
    </row>
    <row r="649" spans="2:24" ht="15" customHeight="1" outlineLevel="1" thickTop="1" x14ac:dyDescent="0.25">
      <c r="B649" s="2">
        <v>612</v>
      </c>
      <c r="C649" s="2">
        <v>530</v>
      </c>
      <c r="D649" s="354" t="s">
        <v>1069</v>
      </c>
      <c r="E649" s="226">
        <v>1</v>
      </c>
      <c r="F649" s="225"/>
      <c r="G649" s="225"/>
      <c r="H649" s="225"/>
      <c r="J649" s="243">
        <v>612</v>
      </c>
      <c r="K649" s="243">
        <v>530</v>
      </c>
      <c r="L649" s="244" t="str">
        <f>D650</f>
        <v>Валківський районний суд Харківської області</v>
      </c>
      <c r="M649" s="241">
        <f>E650</f>
        <v>2.2440000000000002</v>
      </c>
      <c r="N649" s="242">
        <f>F650</f>
        <v>0</v>
      </c>
      <c r="O649" s="242">
        <f>G650</f>
        <v>0</v>
      </c>
      <c r="P649" s="242">
        <f>H650</f>
        <v>0</v>
      </c>
      <c r="R649" s="243">
        <v>312</v>
      </c>
      <c r="S649" s="243">
        <v>280</v>
      </c>
      <c r="T649" s="244" t="s">
        <v>727</v>
      </c>
      <c r="U649" s="241">
        <f>M649+M650+M651</f>
        <v>8.2320000000000011</v>
      </c>
      <c r="V649" s="241">
        <f>N649+N650+N651</f>
        <v>0</v>
      </c>
      <c r="W649" s="241">
        <f>O649+O650+O651</f>
        <v>0</v>
      </c>
      <c r="X649" s="241">
        <f>P649+P650+P651</f>
        <v>0</v>
      </c>
    </row>
    <row r="650" spans="2:24" ht="15" customHeight="1" outlineLevel="1" x14ac:dyDescent="0.25">
      <c r="B650" s="2">
        <v>613</v>
      </c>
      <c r="C650" s="2">
        <v>531</v>
      </c>
      <c r="D650" s="354" t="s">
        <v>1070</v>
      </c>
      <c r="E650" s="226">
        <v>2.2440000000000002</v>
      </c>
      <c r="F650" s="225"/>
      <c r="G650" s="225"/>
      <c r="H650" s="225"/>
      <c r="J650" s="2">
        <v>613</v>
      </c>
      <c r="K650" s="2">
        <v>531</v>
      </c>
      <c r="L650" s="236" t="str">
        <f>D663</f>
        <v>Коломацький районний суд Харківської області</v>
      </c>
      <c r="M650" s="227">
        <f>E663</f>
        <v>2.992</v>
      </c>
      <c r="N650" s="225">
        <f>F663</f>
        <v>0</v>
      </c>
      <c r="O650" s="225">
        <f>G663</f>
        <v>0</v>
      </c>
      <c r="P650" s="225">
        <f>H663</f>
        <v>0</v>
      </c>
      <c r="R650" s="2"/>
      <c r="S650" s="2"/>
      <c r="T650" s="304"/>
      <c r="U650" s="158"/>
      <c r="V650" s="158"/>
      <c r="W650" s="158"/>
      <c r="X650" s="158"/>
    </row>
    <row r="651" spans="2:24" ht="30.75" customHeight="1" outlineLevel="1" thickBot="1" x14ac:dyDescent="0.3">
      <c r="B651" s="2">
        <v>614</v>
      </c>
      <c r="C651" s="2">
        <v>532</v>
      </c>
      <c r="D651" s="354" t="s">
        <v>1071</v>
      </c>
      <c r="E651" s="226">
        <v>1</v>
      </c>
      <c r="F651" s="225"/>
      <c r="G651" s="225"/>
      <c r="H651" s="225"/>
      <c r="J651" s="228">
        <v>614</v>
      </c>
      <c r="K651" s="228">
        <v>532</v>
      </c>
      <c r="L651" s="270" t="str">
        <f>D672</f>
        <v>Нововодолазький районний суд Харківської області</v>
      </c>
      <c r="M651" s="248">
        <f>E672</f>
        <v>2.996</v>
      </c>
      <c r="N651" s="271">
        <f>F672</f>
        <v>0</v>
      </c>
      <c r="O651" s="271">
        <f>G672</f>
        <v>0</v>
      </c>
      <c r="P651" s="271">
        <f>H672</f>
        <v>0</v>
      </c>
      <c r="R651" s="228"/>
      <c r="S651" s="228"/>
      <c r="T651" s="347"/>
      <c r="U651" s="251"/>
      <c r="V651" s="251"/>
      <c r="W651" s="251"/>
      <c r="X651" s="251"/>
    </row>
    <row r="652" spans="2:24" ht="30.75" customHeight="1" outlineLevel="1" thickTop="1" x14ac:dyDescent="0.25">
      <c r="B652" s="2">
        <v>615</v>
      </c>
      <c r="C652" s="2">
        <v>533</v>
      </c>
      <c r="D652" s="354" t="s">
        <v>1072</v>
      </c>
      <c r="E652" s="226">
        <v>1.948</v>
      </c>
      <c r="F652" s="225"/>
      <c r="G652" s="225"/>
      <c r="H652" s="225"/>
      <c r="J652" s="243">
        <v>615</v>
      </c>
      <c r="K652" s="243">
        <v>533</v>
      </c>
      <c r="L652" s="297" t="str">
        <f t="shared" ref="L652:P653" si="170">D651</f>
        <v>Великобурлуцький районний суд Харківської області</v>
      </c>
      <c r="M652" s="241">
        <f t="shared" si="170"/>
        <v>1</v>
      </c>
      <c r="N652" s="242">
        <f t="shared" si="170"/>
        <v>0</v>
      </c>
      <c r="O652" s="242">
        <f t="shared" si="170"/>
        <v>0</v>
      </c>
      <c r="P652" s="242">
        <f t="shared" si="170"/>
        <v>0</v>
      </c>
      <c r="R652" s="243">
        <v>313</v>
      </c>
      <c r="S652" s="243">
        <v>281</v>
      </c>
      <c r="T652" s="297" t="s">
        <v>729</v>
      </c>
      <c r="U652" s="246">
        <f>M652+M653</f>
        <v>2.948</v>
      </c>
      <c r="V652" s="246">
        <f>N652+N653</f>
        <v>0</v>
      </c>
      <c r="W652" s="246">
        <f>O652+O653</f>
        <v>0</v>
      </c>
      <c r="X652" s="246">
        <f>P652+P653</f>
        <v>0</v>
      </c>
    </row>
    <row r="653" spans="2:24" ht="15.75" customHeight="1" outlineLevel="1" thickBot="1" x14ac:dyDescent="0.3">
      <c r="B653" s="2">
        <v>616</v>
      </c>
      <c r="C653" s="2">
        <v>534</v>
      </c>
      <c r="D653" s="354" t="s">
        <v>1073</v>
      </c>
      <c r="E653" s="226">
        <v>2.8439999999999999</v>
      </c>
      <c r="F653" s="225"/>
      <c r="G653" s="225"/>
      <c r="H653" s="225"/>
      <c r="J653" s="228">
        <v>616</v>
      </c>
      <c r="K653" s="228">
        <v>534</v>
      </c>
      <c r="L653" s="270" t="str">
        <f t="shared" si="170"/>
        <v>Вовчанський районний суд Харківської області</v>
      </c>
      <c r="M653" s="248">
        <f t="shared" si="170"/>
        <v>1.948</v>
      </c>
      <c r="N653" s="271">
        <f t="shared" si="170"/>
        <v>0</v>
      </c>
      <c r="O653" s="271">
        <f t="shared" si="170"/>
        <v>0</v>
      </c>
      <c r="P653" s="271">
        <f t="shared" si="170"/>
        <v>0</v>
      </c>
      <c r="R653" s="228"/>
      <c r="S653" s="228"/>
      <c r="T653" s="253"/>
      <c r="U653" s="251"/>
      <c r="V653" s="251"/>
      <c r="W653" s="251"/>
      <c r="X653" s="251"/>
    </row>
    <row r="654" spans="2:24" ht="30" customHeight="1" outlineLevel="1" thickTop="1" x14ac:dyDescent="0.25">
      <c r="B654" s="2">
        <v>617</v>
      </c>
      <c r="C654" s="2">
        <v>535</v>
      </c>
      <c r="D654" s="354" t="s">
        <v>1074</v>
      </c>
      <c r="E654" s="226">
        <v>9.0440000000000005</v>
      </c>
      <c r="F654" s="225"/>
      <c r="G654" s="225"/>
      <c r="H654" s="225"/>
      <c r="J654" s="243">
        <v>617</v>
      </c>
      <c r="K654" s="243">
        <v>535</v>
      </c>
      <c r="L654" s="244" t="str">
        <f>D654</f>
        <v>Дергачівський районний суд Харківської області</v>
      </c>
      <c r="M654" s="241">
        <f>E654</f>
        <v>9.0440000000000005</v>
      </c>
      <c r="N654" s="242">
        <f>F654</f>
        <v>0</v>
      </c>
      <c r="O654" s="242">
        <f>G654</f>
        <v>0</v>
      </c>
      <c r="P654" s="242">
        <f>H654</f>
        <v>0</v>
      </c>
      <c r="R654" s="243">
        <v>314</v>
      </c>
      <c r="S654" s="243">
        <v>282</v>
      </c>
      <c r="T654" s="244" t="s">
        <v>731</v>
      </c>
      <c r="U654" s="241">
        <f>M654+M655</f>
        <v>12.192</v>
      </c>
      <c r="V654" s="241">
        <f>N654+N655</f>
        <v>0</v>
      </c>
      <c r="W654" s="241">
        <f>O654+O655</f>
        <v>0</v>
      </c>
      <c r="X654" s="241">
        <f>P654+P655</f>
        <v>0</v>
      </c>
    </row>
    <row r="655" spans="2:24" ht="15.75" customHeight="1" outlineLevel="1" thickBot="1" x14ac:dyDescent="0.3">
      <c r="B655" s="2">
        <v>618</v>
      </c>
      <c r="C655" s="2">
        <v>536</v>
      </c>
      <c r="D655" s="354" t="s">
        <v>1075</v>
      </c>
      <c r="E655" s="226">
        <v>13</v>
      </c>
      <c r="F655" s="225"/>
      <c r="G655" s="225"/>
      <c r="H655" s="225"/>
      <c r="J655" s="228">
        <v>618</v>
      </c>
      <c r="K655" s="228">
        <v>536</v>
      </c>
      <c r="L655" s="270" t="str">
        <f>D659</f>
        <v>Золочівський районний суд Харківської області</v>
      </c>
      <c r="M655" s="248">
        <f>E659</f>
        <v>3.1480000000000001</v>
      </c>
      <c r="N655" s="271">
        <f>F659</f>
        <v>0</v>
      </c>
      <c r="O655" s="271">
        <f>G659</f>
        <v>0</v>
      </c>
      <c r="P655" s="271">
        <f>H659</f>
        <v>0</v>
      </c>
      <c r="R655" s="228"/>
      <c r="S655" s="228"/>
      <c r="T655" s="253"/>
      <c r="U655" s="251"/>
      <c r="V655" s="251"/>
      <c r="W655" s="251"/>
      <c r="X655" s="251"/>
    </row>
    <row r="656" spans="2:24" ht="30.75" customHeight="1" outlineLevel="1" thickTop="1" x14ac:dyDescent="0.25">
      <c r="B656" s="2">
        <v>619</v>
      </c>
      <c r="C656" s="2">
        <v>537</v>
      </c>
      <c r="D656" s="354" t="s">
        <v>1076</v>
      </c>
      <c r="E656" s="226">
        <v>10.964</v>
      </c>
      <c r="F656" s="225"/>
      <c r="G656" s="225"/>
      <c r="H656" s="225"/>
      <c r="J656" s="243">
        <v>619</v>
      </c>
      <c r="K656" s="243">
        <v>537</v>
      </c>
      <c r="L656" s="297" t="str">
        <f>D646</f>
        <v>Барвінківський районний суд Харківської області</v>
      </c>
      <c r="M656" s="241">
        <f>E646</f>
        <v>1.796</v>
      </c>
      <c r="N656" s="242">
        <f>F646</f>
        <v>0</v>
      </c>
      <c r="O656" s="242">
        <f>G646</f>
        <v>0</v>
      </c>
      <c r="P656" s="242">
        <f>H646</f>
        <v>0</v>
      </c>
      <c r="R656" s="243">
        <v>315</v>
      </c>
      <c r="S656" s="243">
        <v>283</v>
      </c>
      <c r="T656" s="240" t="s">
        <v>733</v>
      </c>
      <c r="U656" s="246">
        <f>M656+M657+M658</f>
        <v>7.7960000000000003</v>
      </c>
      <c r="V656" s="246">
        <f>N656+N657+N658</f>
        <v>0</v>
      </c>
      <c r="W656" s="246">
        <f>O656+O657+O658</f>
        <v>0</v>
      </c>
      <c r="X656" s="246">
        <f>P656+P657+P658</f>
        <v>0</v>
      </c>
    </row>
    <row r="657" spans="2:24" ht="15" customHeight="1" outlineLevel="1" x14ac:dyDescent="0.25">
      <c r="B657" s="2">
        <v>620</v>
      </c>
      <c r="C657" s="2">
        <v>538</v>
      </c>
      <c r="D657" s="354" t="s">
        <v>1077</v>
      </c>
      <c r="E657" s="226">
        <v>2.3879999999999999</v>
      </c>
      <c r="F657" s="225"/>
      <c r="G657" s="225"/>
      <c r="H657" s="225"/>
      <c r="J657" s="2">
        <v>620</v>
      </c>
      <c r="K657" s="2">
        <v>538</v>
      </c>
      <c r="L657" s="236" t="str">
        <f>D649</f>
        <v>Борівський районний суд Харківської області</v>
      </c>
      <c r="M657" s="227">
        <f>E649</f>
        <v>1</v>
      </c>
      <c r="N657" s="225">
        <f>F649</f>
        <v>0</v>
      </c>
      <c r="O657" s="225">
        <f>G649</f>
        <v>0</v>
      </c>
      <c r="P657" s="225">
        <f>H649</f>
        <v>0</v>
      </c>
      <c r="R657" s="2"/>
      <c r="S657" s="2"/>
      <c r="T657" s="304"/>
      <c r="U657" s="158"/>
      <c r="V657" s="158"/>
      <c r="W657" s="158"/>
      <c r="X657" s="158"/>
    </row>
    <row r="658" spans="2:24" ht="30.75" customHeight="1" outlineLevel="1" thickBot="1" x14ac:dyDescent="0.3">
      <c r="B658" s="2">
        <v>621</v>
      </c>
      <c r="C658" s="2">
        <v>539</v>
      </c>
      <c r="D658" s="354" t="s">
        <v>1078</v>
      </c>
      <c r="E658" s="226">
        <v>4.1840000000000002</v>
      </c>
      <c r="F658" s="225"/>
      <c r="G658" s="225"/>
      <c r="H658" s="225"/>
      <c r="J658" s="228">
        <v>621</v>
      </c>
      <c r="K658" s="228">
        <v>539</v>
      </c>
      <c r="L658" s="270" t="str">
        <f>D660</f>
        <v>Ізюмський міськрайонний суд Харківської області</v>
      </c>
      <c r="M658" s="248">
        <f>E660</f>
        <v>5</v>
      </c>
      <c r="N658" s="271">
        <f>F660</f>
        <v>0</v>
      </c>
      <c r="O658" s="271">
        <f>G660</f>
        <v>0</v>
      </c>
      <c r="P658" s="271">
        <f>H660</f>
        <v>0</v>
      </c>
      <c r="R658" s="228"/>
      <c r="S658" s="228"/>
      <c r="T658" s="347"/>
      <c r="U658" s="251"/>
      <c r="V658" s="251"/>
      <c r="W658" s="251"/>
      <c r="X658" s="251"/>
    </row>
    <row r="659" spans="2:24" ht="30" customHeight="1" outlineLevel="1" thickTop="1" x14ac:dyDescent="0.25">
      <c r="B659" s="2">
        <v>622</v>
      </c>
      <c r="C659" s="2">
        <v>540</v>
      </c>
      <c r="D659" s="354" t="s">
        <v>1079</v>
      </c>
      <c r="E659" s="226">
        <v>3.1480000000000001</v>
      </c>
      <c r="F659" s="225"/>
      <c r="G659" s="225"/>
      <c r="H659" s="225"/>
      <c r="J659" s="243">
        <v>622</v>
      </c>
      <c r="K659" s="243">
        <v>540</v>
      </c>
      <c r="L659" s="244" t="str">
        <f>D657</f>
        <v>Зачепилівський районний суд Харківської області</v>
      </c>
      <c r="M659" s="241">
        <f>E657</f>
        <v>2.3879999999999999</v>
      </c>
      <c r="N659" s="242">
        <f>F657</f>
        <v>0</v>
      </c>
      <c r="O659" s="242">
        <f>G657</f>
        <v>0</v>
      </c>
      <c r="P659" s="242">
        <f>H657</f>
        <v>0</v>
      </c>
      <c r="R659" s="243">
        <v>316</v>
      </c>
      <c r="S659" s="243">
        <v>284</v>
      </c>
      <c r="T659" s="244" t="s">
        <v>735</v>
      </c>
      <c r="U659" s="241">
        <f>M659+M660+M661+M662</f>
        <v>10.268000000000001</v>
      </c>
      <c r="V659" s="241">
        <f>N659+N660+N661+N662</f>
        <v>0</v>
      </c>
      <c r="W659" s="241">
        <f>O659+O660+O661+O662</f>
        <v>0</v>
      </c>
      <c r="X659" s="241">
        <f>P659+P660+P661+P662</f>
        <v>0</v>
      </c>
    </row>
    <row r="660" spans="2:24" ht="15" customHeight="1" outlineLevel="1" x14ac:dyDescent="0.25">
      <c r="B660" s="2">
        <v>623</v>
      </c>
      <c r="C660" s="2">
        <v>541</v>
      </c>
      <c r="D660" s="354" t="s">
        <v>1080</v>
      </c>
      <c r="E660" s="226">
        <v>5</v>
      </c>
      <c r="F660" s="225"/>
      <c r="G660" s="225"/>
      <c r="H660" s="225"/>
      <c r="J660" s="2">
        <v>623</v>
      </c>
      <c r="K660" s="2">
        <v>541</v>
      </c>
      <c r="L660" s="236" t="str">
        <f>D661</f>
        <v>Кегичівський районний суд Харківської області</v>
      </c>
      <c r="M660" s="227">
        <f>E661</f>
        <v>1</v>
      </c>
      <c r="N660" s="225">
        <f>F661</f>
        <v>0</v>
      </c>
      <c r="O660" s="225">
        <f>G661</f>
        <v>0</v>
      </c>
      <c r="P660" s="225">
        <f>H661</f>
        <v>0</v>
      </c>
      <c r="R660" s="2"/>
      <c r="S660" s="2"/>
      <c r="T660" s="304"/>
      <c r="U660" s="158"/>
      <c r="V660" s="158"/>
      <c r="W660" s="158"/>
      <c r="X660" s="158"/>
    </row>
    <row r="661" spans="2:24" ht="30" customHeight="1" outlineLevel="1" x14ac:dyDescent="0.25">
      <c r="B661" s="2">
        <v>624</v>
      </c>
      <c r="C661" s="2">
        <v>542</v>
      </c>
      <c r="D661" s="354" t="s">
        <v>1081</v>
      </c>
      <c r="E661" s="226">
        <v>1</v>
      </c>
      <c r="F661" s="225"/>
      <c r="G661" s="225"/>
      <c r="H661" s="225"/>
      <c r="J661" s="2">
        <v>624</v>
      </c>
      <c r="K661" s="2">
        <v>542</v>
      </c>
      <c r="L661" s="236" t="str">
        <f>D665</f>
        <v>Красноградський районний суд Харківської області</v>
      </c>
      <c r="M661" s="227">
        <f>E665</f>
        <v>4.1559999999999997</v>
      </c>
      <c r="N661" s="225">
        <f>F665</f>
        <v>0</v>
      </c>
      <c r="O661" s="225">
        <f>G665</f>
        <v>0</v>
      </c>
      <c r="P661" s="225">
        <f>H665</f>
        <v>0</v>
      </c>
      <c r="R661" s="2"/>
      <c r="S661" s="2"/>
      <c r="T661" s="304"/>
      <c r="U661" s="158"/>
      <c r="V661" s="158"/>
      <c r="W661" s="158"/>
      <c r="X661" s="158"/>
    </row>
    <row r="662" spans="2:24" ht="30.75" customHeight="1" outlineLevel="1" thickBot="1" x14ac:dyDescent="0.3">
      <c r="B662" s="2">
        <v>625</v>
      </c>
      <c r="C662" s="2">
        <v>543</v>
      </c>
      <c r="D662" s="354" t="s">
        <v>1082</v>
      </c>
      <c r="E662" s="226">
        <v>16.308</v>
      </c>
      <c r="F662" s="225"/>
      <c r="G662" s="225"/>
      <c r="H662" s="225"/>
      <c r="J662" s="228">
        <v>625</v>
      </c>
      <c r="K662" s="228">
        <v>543</v>
      </c>
      <c r="L662" s="270" t="str">
        <f>D676</f>
        <v>Сахновщинський районний суд Харківської області</v>
      </c>
      <c r="M662" s="248">
        <f>E676</f>
        <v>2.7240000000000002</v>
      </c>
      <c r="N662" s="271">
        <f>F676</f>
        <v>0</v>
      </c>
      <c r="O662" s="271">
        <f>G676</f>
        <v>0</v>
      </c>
      <c r="P662" s="271">
        <f>H676</f>
        <v>0</v>
      </c>
      <c r="R662" s="228"/>
      <c r="S662" s="228"/>
      <c r="T662" s="347"/>
      <c r="U662" s="251"/>
      <c r="V662" s="251"/>
      <c r="W662" s="251"/>
      <c r="X662" s="251"/>
    </row>
    <row r="663" spans="2:24" ht="30" customHeight="1" outlineLevel="1" thickTop="1" x14ac:dyDescent="0.25">
      <c r="B663" s="2">
        <v>626</v>
      </c>
      <c r="C663" s="2">
        <v>544</v>
      </c>
      <c r="D663" s="354" t="s">
        <v>1083</v>
      </c>
      <c r="E663" s="226">
        <v>2.992</v>
      </c>
      <c r="F663" s="225"/>
      <c r="G663" s="225"/>
      <c r="H663" s="225"/>
      <c r="J663" s="243">
        <v>626</v>
      </c>
      <c r="K663" s="243">
        <v>544</v>
      </c>
      <c r="L663" s="244" t="str">
        <f>D653</f>
        <v>Дворічанський районний суд Харківської області</v>
      </c>
      <c r="M663" s="241">
        <f>E653</f>
        <v>2.8439999999999999</v>
      </c>
      <c r="N663" s="242">
        <f>F653</f>
        <v>0</v>
      </c>
      <c r="O663" s="242">
        <f>G653</f>
        <v>0</v>
      </c>
      <c r="P663" s="242">
        <f>H653</f>
        <v>0</v>
      </c>
      <c r="R663" s="243">
        <v>317</v>
      </c>
      <c r="S663" s="243">
        <v>285</v>
      </c>
      <c r="T663" s="244" t="s">
        <v>737</v>
      </c>
      <c r="U663" s="241">
        <f>M663+M664+M665</f>
        <v>14.923999999999999</v>
      </c>
      <c r="V663" s="241">
        <f>N663+N664+N665</f>
        <v>0</v>
      </c>
      <c r="W663" s="241">
        <f>O663+O664+O665</f>
        <v>0</v>
      </c>
      <c r="X663" s="241">
        <f>P663+P664+P665</f>
        <v>0</v>
      </c>
    </row>
    <row r="664" spans="2:24" ht="30" customHeight="1" outlineLevel="1" x14ac:dyDescent="0.25">
      <c r="B664" s="2">
        <v>627</v>
      </c>
      <c r="C664" s="2">
        <v>545</v>
      </c>
      <c r="D664" s="354" t="s">
        <v>1084</v>
      </c>
      <c r="E664" s="226">
        <v>12.795999999999999</v>
      </c>
      <c r="F664" s="225"/>
      <c r="G664" s="225"/>
      <c r="H664" s="225"/>
      <c r="J664" s="2">
        <v>627</v>
      </c>
      <c r="K664" s="2">
        <v>545</v>
      </c>
      <c r="L664" s="236" t="str">
        <f>D667</f>
        <v>Куп’янський міськрайонний суд Харківської області</v>
      </c>
      <c r="M664" s="227">
        <f>E667</f>
        <v>9.1359999999999992</v>
      </c>
      <c r="N664" s="225">
        <f>F667</f>
        <v>0</v>
      </c>
      <c r="O664" s="225">
        <f>G667</f>
        <v>0</v>
      </c>
      <c r="P664" s="225">
        <f>H667</f>
        <v>0</v>
      </c>
      <c r="R664" s="2"/>
      <c r="S664" s="2"/>
      <c r="T664" s="304"/>
      <c r="U664" s="158"/>
      <c r="V664" s="158"/>
      <c r="W664" s="158"/>
      <c r="X664" s="158"/>
    </row>
    <row r="665" spans="2:24" ht="30.75" customHeight="1" outlineLevel="1" thickBot="1" x14ac:dyDescent="0.3">
      <c r="B665" s="2">
        <v>628</v>
      </c>
      <c r="C665" s="2">
        <v>546</v>
      </c>
      <c r="D665" s="354" t="s">
        <v>1085</v>
      </c>
      <c r="E665" s="226">
        <v>4.1559999999999997</v>
      </c>
      <c r="F665" s="225"/>
      <c r="G665" s="225"/>
      <c r="H665" s="225"/>
      <c r="J665" s="228">
        <v>628</v>
      </c>
      <c r="K665" s="228">
        <v>546</v>
      </c>
      <c r="L665" s="270" t="str">
        <f>D681</f>
        <v>Шевченківський районний суд Харківської області</v>
      </c>
      <c r="M665" s="248">
        <f>E681</f>
        <v>2.944</v>
      </c>
      <c r="N665" s="271">
        <f>F681</f>
        <v>0</v>
      </c>
      <c r="O665" s="271">
        <f>G681</f>
        <v>0</v>
      </c>
      <c r="P665" s="271">
        <f>H681</f>
        <v>0</v>
      </c>
      <c r="R665" s="228"/>
      <c r="S665" s="228"/>
      <c r="T665" s="347"/>
      <c r="U665" s="251"/>
      <c r="V665" s="251"/>
      <c r="W665" s="251"/>
      <c r="X665" s="251"/>
    </row>
    <row r="666" spans="2:24" ht="30" customHeight="1" outlineLevel="1" thickTop="1" x14ac:dyDescent="0.25">
      <c r="B666" s="2">
        <v>629</v>
      </c>
      <c r="C666" s="2">
        <v>547</v>
      </c>
      <c r="D666" s="354" t="s">
        <v>1086</v>
      </c>
      <c r="E666" s="226">
        <v>2</v>
      </c>
      <c r="F666" s="225"/>
      <c r="G666" s="225"/>
      <c r="H666" s="225"/>
      <c r="J666" s="243">
        <v>629</v>
      </c>
      <c r="K666" s="243">
        <v>547</v>
      </c>
      <c r="L666" s="244" t="str">
        <f>D647</f>
        <v>Близнюківський районний суд Харківської області</v>
      </c>
      <c r="M666" s="241">
        <f>E647</f>
        <v>2.7879999999999998</v>
      </c>
      <c r="N666" s="242">
        <f>F647</f>
        <v>0</v>
      </c>
      <c r="O666" s="242">
        <f>G647</f>
        <v>0</v>
      </c>
      <c r="P666" s="242">
        <f>H647</f>
        <v>0</v>
      </c>
      <c r="R666" s="243">
        <v>318</v>
      </c>
      <c r="S666" s="243">
        <v>286</v>
      </c>
      <c r="T666" s="244" t="s">
        <v>739</v>
      </c>
      <c r="U666" s="241">
        <f>M666+M667</f>
        <v>9.5039999999999996</v>
      </c>
      <c r="V666" s="241">
        <f>N666+N667</f>
        <v>0</v>
      </c>
      <c r="W666" s="241">
        <f>O666+O667</f>
        <v>0</v>
      </c>
      <c r="X666" s="241">
        <f>P666+P667</f>
        <v>0</v>
      </c>
    </row>
    <row r="667" spans="2:24" ht="30.75" customHeight="1" outlineLevel="1" thickBot="1" x14ac:dyDescent="0.3">
      <c r="B667" s="2">
        <v>630</v>
      </c>
      <c r="C667" s="2">
        <v>548</v>
      </c>
      <c r="D667" s="354" t="s">
        <v>1087</v>
      </c>
      <c r="E667" s="226">
        <v>9.1359999999999992</v>
      </c>
      <c r="F667" s="225"/>
      <c r="G667" s="225"/>
      <c r="H667" s="225"/>
      <c r="J667" s="228">
        <v>630</v>
      </c>
      <c r="K667" s="228">
        <v>548</v>
      </c>
      <c r="L667" s="270" t="str">
        <f t="shared" ref="L667:P668" si="171">D669</f>
        <v>Лозівський міськрайонний суд Харківської області</v>
      </c>
      <c r="M667" s="248">
        <f t="shared" si="171"/>
        <v>6.7160000000000002</v>
      </c>
      <c r="N667" s="271">
        <f t="shared" si="171"/>
        <v>0</v>
      </c>
      <c r="O667" s="271">
        <f t="shared" si="171"/>
        <v>0</v>
      </c>
      <c r="P667" s="271">
        <f t="shared" si="171"/>
        <v>0</v>
      </c>
      <c r="R667" s="228"/>
      <c r="S667" s="228"/>
      <c r="T667" s="253"/>
      <c r="U667" s="251"/>
      <c r="V667" s="251"/>
      <c r="W667" s="251"/>
      <c r="X667" s="251"/>
    </row>
    <row r="668" spans="2:24" ht="15" customHeight="1" outlineLevel="1" thickTop="1" x14ac:dyDescent="0.25">
      <c r="B668" s="2">
        <v>631</v>
      </c>
      <c r="C668" s="2">
        <v>549</v>
      </c>
      <c r="D668" s="354" t="s">
        <v>1088</v>
      </c>
      <c r="E668" s="226">
        <v>10.24</v>
      </c>
      <c r="F668" s="225"/>
      <c r="G668" s="225"/>
      <c r="H668" s="225"/>
      <c r="J668" s="243">
        <v>631</v>
      </c>
      <c r="K668" s="243">
        <v>549</v>
      </c>
      <c r="L668" s="326" t="str">
        <f t="shared" si="171"/>
        <v>Люботинський міський суд Харківської області</v>
      </c>
      <c r="M668" s="241">
        <f t="shared" si="171"/>
        <v>2.996</v>
      </c>
      <c r="N668" s="242">
        <f t="shared" si="171"/>
        <v>0</v>
      </c>
      <c r="O668" s="242">
        <f t="shared" si="171"/>
        <v>0</v>
      </c>
      <c r="P668" s="242">
        <f t="shared" si="171"/>
        <v>0</v>
      </c>
      <c r="R668" s="243">
        <v>319</v>
      </c>
      <c r="S668" s="243">
        <v>287</v>
      </c>
      <c r="T668" s="244" t="s">
        <v>741</v>
      </c>
      <c r="U668" s="241">
        <f>M668+M669</f>
        <v>12.176</v>
      </c>
      <c r="V668" s="241">
        <f>N668+N669</f>
        <v>0</v>
      </c>
      <c r="W668" s="241">
        <f>O668+O669</f>
        <v>0</v>
      </c>
      <c r="X668" s="241">
        <f>P668+P669</f>
        <v>0</v>
      </c>
    </row>
    <row r="669" spans="2:24" ht="15.75" customHeight="1" outlineLevel="1" thickBot="1" x14ac:dyDescent="0.3">
      <c r="B669" s="2">
        <v>632</v>
      </c>
      <c r="C669" s="2">
        <v>550</v>
      </c>
      <c r="D669" s="354" t="s">
        <v>1089</v>
      </c>
      <c r="E669" s="226">
        <v>6.7160000000000002</v>
      </c>
      <c r="F669" s="225"/>
      <c r="G669" s="225"/>
      <c r="H669" s="225"/>
      <c r="J669" s="228">
        <v>632</v>
      </c>
      <c r="K669" s="228">
        <v>550</v>
      </c>
      <c r="L669" s="247" t="str">
        <f>D678</f>
        <v>Харківський районний суд Харківської області</v>
      </c>
      <c r="M669" s="248">
        <f>E678</f>
        <v>9.18</v>
      </c>
      <c r="N669" s="271">
        <f>F678</f>
        <v>0</v>
      </c>
      <c r="O669" s="271">
        <f>G678</f>
        <v>0</v>
      </c>
      <c r="P669" s="271">
        <f>H678</f>
        <v>0</v>
      </c>
      <c r="R669" s="228"/>
      <c r="S669" s="228"/>
      <c r="T669" s="253"/>
      <c r="U669" s="251"/>
      <c r="V669" s="251"/>
      <c r="W669" s="251"/>
      <c r="X669" s="251"/>
    </row>
    <row r="670" spans="2:24" ht="15" customHeight="1" outlineLevel="1" thickTop="1" x14ac:dyDescent="0.25">
      <c r="B670" s="2">
        <v>633</v>
      </c>
      <c r="C670" s="2">
        <v>551</v>
      </c>
      <c r="D670" s="354" t="s">
        <v>1090</v>
      </c>
      <c r="E670" s="226">
        <v>2.996</v>
      </c>
      <c r="F670" s="225"/>
      <c r="G670" s="225"/>
      <c r="H670" s="225"/>
      <c r="J670" s="243">
        <v>633</v>
      </c>
      <c r="K670" s="243">
        <v>551</v>
      </c>
      <c r="L670" s="326" t="str">
        <f>D675</f>
        <v>Печенізький районний суд Харківської області</v>
      </c>
      <c r="M670" s="241">
        <f>E675</f>
        <v>2.3359999999999999</v>
      </c>
      <c r="N670" s="242">
        <f>F675</f>
        <v>0</v>
      </c>
      <c r="O670" s="242">
        <f>G675</f>
        <v>0</v>
      </c>
      <c r="P670" s="242">
        <f>H675</f>
        <v>0</v>
      </c>
      <c r="R670" s="243">
        <v>320</v>
      </c>
      <c r="S670" s="243">
        <v>288</v>
      </c>
      <c r="T670" s="244" t="s">
        <v>743</v>
      </c>
      <c r="U670" s="241">
        <f>M670+M671</f>
        <v>7.6720000000000006</v>
      </c>
      <c r="V670" s="241">
        <f>N670+N671</f>
        <v>0</v>
      </c>
      <c r="W670" s="241">
        <f>O670+O671</f>
        <v>0</v>
      </c>
      <c r="X670" s="241">
        <f>P670+P671</f>
        <v>0</v>
      </c>
    </row>
    <row r="671" spans="2:24" ht="15.75" customHeight="1" outlineLevel="1" thickBot="1" x14ac:dyDescent="0.3">
      <c r="B671" s="2">
        <v>634</v>
      </c>
      <c r="C671" s="2">
        <v>552</v>
      </c>
      <c r="D671" s="354" t="s">
        <v>1091</v>
      </c>
      <c r="E671" s="226">
        <v>19.3</v>
      </c>
      <c r="F671" s="225"/>
      <c r="G671" s="225"/>
      <c r="H671" s="225"/>
      <c r="J671" s="228">
        <v>634</v>
      </c>
      <c r="K671" s="228">
        <v>552</v>
      </c>
      <c r="L671" s="247" t="str">
        <f>D680</f>
        <v>Чугуївський міський суд Харківської області</v>
      </c>
      <c r="M671" s="248">
        <f>E680</f>
        <v>5.3360000000000003</v>
      </c>
      <c r="N671" s="271">
        <f>F680</f>
        <v>0</v>
      </c>
      <c r="O671" s="271">
        <f>G680</f>
        <v>0</v>
      </c>
      <c r="P671" s="271">
        <f>H680</f>
        <v>0</v>
      </c>
      <c r="R671" s="228"/>
      <c r="S671" s="228"/>
      <c r="T671" s="253"/>
      <c r="U671" s="251"/>
      <c r="V671" s="251"/>
      <c r="W671" s="251"/>
      <c r="X671" s="251"/>
    </row>
    <row r="672" spans="2:24" ht="31.5" customHeight="1" outlineLevel="1" thickTop="1" thickBot="1" x14ac:dyDescent="0.3">
      <c r="B672" s="2">
        <v>635</v>
      </c>
      <c r="C672" s="2">
        <v>553</v>
      </c>
      <c r="D672" s="354" t="s">
        <v>1092</v>
      </c>
      <c r="E672" s="226">
        <v>2.996</v>
      </c>
      <c r="F672" s="225"/>
      <c r="G672" s="225"/>
      <c r="H672" s="225"/>
      <c r="J672" s="228">
        <v>635</v>
      </c>
      <c r="K672" s="228">
        <v>553</v>
      </c>
      <c r="L672" s="238" t="str">
        <f>D674</f>
        <v>Первомайський міськрайонний суд Харківської області</v>
      </c>
      <c r="M672" s="231">
        <f>E674</f>
        <v>6.1920000000000002</v>
      </c>
      <c r="N672" s="232">
        <f>F674</f>
        <v>0</v>
      </c>
      <c r="O672" s="232">
        <f>G674</f>
        <v>0</v>
      </c>
      <c r="P672" s="232">
        <f>H674</f>
        <v>0</v>
      </c>
      <c r="R672" s="228">
        <v>321</v>
      </c>
      <c r="S672" s="228">
        <v>289</v>
      </c>
      <c r="T672" s="238" t="s">
        <v>745</v>
      </c>
      <c r="U672" s="235">
        <f t="shared" ref="U672:X673" si="172">M672</f>
        <v>6.1920000000000002</v>
      </c>
      <c r="V672" s="235">
        <f t="shared" si="172"/>
        <v>0</v>
      </c>
      <c r="W672" s="235">
        <f t="shared" si="172"/>
        <v>0</v>
      </c>
      <c r="X672" s="235">
        <f t="shared" si="172"/>
        <v>0</v>
      </c>
    </row>
    <row r="673" spans="2:24" ht="16.5" customHeight="1" outlineLevel="1" thickTop="1" thickBot="1" x14ac:dyDescent="0.3">
      <c r="B673" s="2">
        <v>636</v>
      </c>
      <c r="C673" s="2">
        <v>554</v>
      </c>
      <c r="D673" s="354" t="s">
        <v>1093</v>
      </c>
      <c r="E673" s="226">
        <v>11.52</v>
      </c>
      <c r="F673" s="225"/>
      <c r="G673" s="225"/>
      <c r="H673" s="225"/>
      <c r="J673" s="228">
        <v>636</v>
      </c>
      <c r="K673" s="228">
        <v>554</v>
      </c>
      <c r="L673" s="230" t="str">
        <f>D662</f>
        <v>Київський районний суд м.Харкова</v>
      </c>
      <c r="M673" s="231">
        <f>E662</f>
        <v>16.308</v>
      </c>
      <c r="N673" s="232">
        <f>F662</f>
        <v>0</v>
      </c>
      <c r="O673" s="232">
        <f>G662</f>
        <v>0</v>
      </c>
      <c r="P673" s="232">
        <f>H662</f>
        <v>0</v>
      </c>
      <c r="R673" s="228">
        <v>322</v>
      </c>
      <c r="S673" s="228">
        <v>290</v>
      </c>
      <c r="T673" s="238" t="s">
        <v>272</v>
      </c>
      <c r="U673" s="235">
        <f t="shared" si="172"/>
        <v>16.308</v>
      </c>
      <c r="V673" s="235">
        <f t="shared" si="172"/>
        <v>0</v>
      </c>
      <c r="W673" s="235">
        <f t="shared" si="172"/>
        <v>0</v>
      </c>
      <c r="X673" s="235">
        <f t="shared" si="172"/>
        <v>0</v>
      </c>
    </row>
    <row r="674" spans="2:24" ht="30" customHeight="1" outlineLevel="1" thickTop="1" x14ac:dyDescent="0.25">
      <c r="B674" s="2">
        <v>637</v>
      </c>
      <c r="C674" s="2">
        <v>555</v>
      </c>
      <c r="D674" s="354" t="s">
        <v>1094</v>
      </c>
      <c r="E674" s="226">
        <v>6.1920000000000002</v>
      </c>
      <c r="F674" s="225"/>
      <c r="G674" s="225"/>
      <c r="H674" s="225"/>
      <c r="J674" s="243">
        <v>637</v>
      </c>
      <c r="K674" s="243">
        <v>555</v>
      </c>
      <c r="L674" s="326" t="str">
        <f>D655</f>
        <v>Дзержинський районний суд м.Харкова</v>
      </c>
      <c r="M674" s="241">
        <f>E655</f>
        <v>13</v>
      </c>
      <c r="N674" s="242">
        <f>F655</f>
        <v>0</v>
      </c>
      <c r="O674" s="242">
        <f>G655</f>
        <v>0</v>
      </c>
      <c r="P674" s="242">
        <f>H655</f>
        <v>0</v>
      </c>
      <c r="R674" s="243">
        <v>323</v>
      </c>
      <c r="S674" s="243">
        <v>291</v>
      </c>
      <c r="T674" s="244" t="s">
        <v>273</v>
      </c>
      <c r="U674" s="241">
        <f>M674+M675</f>
        <v>32.299999999999997</v>
      </c>
      <c r="V674" s="241">
        <f>N674+N675</f>
        <v>0</v>
      </c>
      <c r="W674" s="241">
        <f>O674+O675</f>
        <v>0</v>
      </c>
      <c r="X674" s="241">
        <f>P674+P675</f>
        <v>0</v>
      </c>
    </row>
    <row r="675" spans="2:24" ht="15.75" customHeight="1" outlineLevel="1" thickBot="1" x14ac:dyDescent="0.3">
      <c r="B675" s="2">
        <v>638</v>
      </c>
      <c r="C675" s="2">
        <v>556</v>
      </c>
      <c r="D675" s="354" t="s">
        <v>1095</v>
      </c>
      <c r="E675" s="226">
        <v>2.3359999999999999</v>
      </c>
      <c r="F675" s="225"/>
      <c r="G675" s="225"/>
      <c r="H675" s="225"/>
      <c r="J675" s="228">
        <v>638</v>
      </c>
      <c r="K675" s="228">
        <v>556</v>
      </c>
      <c r="L675" s="247" t="str">
        <f>D671</f>
        <v>Московський районний суд м.Харкова</v>
      </c>
      <c r="M675" s="248">
        <f>E671</f>
        <v>19.3</v>
      </c>
      <c r="N675" s="271">
        <f>F671</f>
        <v>0</v>
      </c>
      <c r="O675" s="271">
        <f>G671</f>
        <v>0</v>
      </c>
      <c r="P675" s="271">
        <f>H671</f>
        <v>0</v>
      </c>
      <c r="R675" s="228"/>
      <c r="S675" s="228"/>
      <c r="T675" s="253"/>
      <c r="U675" s="251"/>
      <c r="V675" s="251"/>
      <c r="W675" s="251"/>
      <c r="X675" s="251"/>
    </row>
    <row r="676" spans="2:24" ht="15" customHeight="1" outlineLevel="1" thickTop="1" x14ac:dyDescent="0.25">
      <c r="B676" s="2">
        <v>639</v>
      </c>
      <c r="C676" s="2">
        <v>557</v>
      </c>
      <c r="D676" s="354" t="s">
        <v>1096</v>
      </c>
      <c r="E676" s="226">
        <v>2.7240000000000002</v>
      </c>
      <c r="F676" s="225"/>
      <c r="G676" s="225"/>
      <c r="H676" s="225"/>
      <c r="J676" s="243">
        <v>639</v>
      </c>
      <c r="K676" s="243">
        <v>557</v>
      </c>
      <c r="L676" s="326" t="str">
        <f>D673</f>
        <v>Орджонікідзевський районний суд м.Харкова</v>
      </c>
      <c r="M676" s="241">
        <f>E673</f>
        <v>11.52</v>
      </c>
      <c r="N676" s="242">
        <f>F673</f>
        <v>0</v>
      </c>
      <c r="O676" s="242">
        <f>G673</f>
        <v>0</v>
      </c>
      <c r="P676" s="242">
        <f>H673</f>
        <v>0</v>
      </c>
      <c r="R676" s="243">
        <v>324</v>
      </c>
      <c r="S676" s="243">
        <v>292</v>
      </c>
      <c r="T676" s="326" t="s">
        <v>749</v>
      </c>
      <c r="U676" s="241">
        <f>M676+M677</f>
        <v>22.496000000000002</v>
      </c>
      <c r="V676" s="241">
        <f>N676+N677</f>
        <v>0</v>
      </c>
      <c r="W676" s="241">
        <f>O676+O677</f>
        <v>0</v>
      </c>
      <c r="X676" s="241">
        <f>P676+P677</f>
        <v>0</v>
      </c>
    </row>
    <row r="677" spans="2:24" ht="15.75" customHeight="1" outlineLevel="1" thickBot="1" x14ac:dyDescent="0.3">
      <c r="B677" s="2">
        <v>640</v>
      </c>
      <c r="C677" s="2">
        <v>558</v>
      </c>
      <c r="D677" s="354" t="s">
        <v>1097</v>
      </c>
      <c r="E677" s="226">
        <v>10.976000000000001</v>
      </c>
      <c r="F677" s="225"/>
      <c r="G677" s="225"/>
      <c r="H677" s="225"/>
      <c r="J677" s="228">
        <v>640</v>
      </c>
      <c r="K677" s="228">
        <v>558</v>
      </c>
      <c r="L677" s="247" t="str">
        <f>D677</f>
        <v>Фрунзенський районний суд м.Харкова</v>
      </c>
      <c r="M677" s="248">
        <f>E677</f>
        <v>10.976000000000001</v>
      </c>
      <c r="N677" s="271">
        <f>F677</f>
        <v>0</v>
      </c>
      <c r="O677" s="271">
        <f>G677</f>
        <v>0</v>
      </c>
      <c r="P677" s="271">
        <f>H677</f>
        <v>0</v>
      </c>
      <c r="R677" s="228"/>
      <c r="S677" s="228"/>
      <c r="T677" s="253"/>
      <c r="U677" s="251"/>
      <c r="V677" s="251"/>
      <c r="W677" s="251"/>
      <c r="X677" s="251"/>
    </row>
    <row r="678" spans="2:24" ht="15.75" customHeight="1" outlineLevel="1" thickTop="1" x14ac:dyDescent="0.25">
      <c r="B678" s="2">
        <v>641</v>
      </c>
      <c r="C678" s="2">
        <v>559</v>
      </c>
      <c r="D678" s="354" t="s">
        <v>1098</v>
      </c>
      <c r="E678" s="226">
        <v>9.18</v>
      </c>
      <c r="F678" s="225"/>
      <c r="G678" s="225"/>
      <c r="H678" s="225"/>
      <c r="J678" s="243">
        <v>641</v>
      </c>
      <c r="K678" s="243">
        <v>559</v>
      </c>
      <c r="L678" s="240" t="str">
        <f>D679</f>
        <v>Червонозаводський районний суд м.Харкова</v>
      </c>
      <c r="M678" s="241">
        <f>E679</f>
        <v>9.0039999999999996</v>
      </c>
      <c r="N678" s="242">
        <f>F679</f>
        <v>0</v>
      </c>
      <c r="O678" s="242">
        <f>G679</f>
        <v>0</v>
      </c>
      <c r="P678" s="242">
        <f>H679</f>
        <v>0</v>
      </c>
      <c r="R678" s="243">
        <v>325</v>
      </c>
      <c r="S678" s="243">
        <v>293</v>
      </c>
      <c r="T678" s="240" t="s">
        <v>274</v>
      </c>
      <c r="U678" s="246">
        <f>M678+M679</f>
        <v>21.799999999999997</v>
      </c>
      <c r="V678" s="246">
        <f>N678+N679</f>
        <v>0</v>
      </c>
      <c r="W678" s="246">
        <f>O678+O679</f>
        <v>0</v>
      </c>
      <c r="X678" s="246">
        <f>P678+P679</f>
        <v>0</v>
      </c>
    </row>
    <row r="679" spans="2:24" ht="15.75" customHeight="1" outlineLevel="1" thickBot="1" x14ac:dyDescent="0.3">
      <c r="B679" s="2">
        <v>642</v>
      </c>
      <c r="C679" s="2">
        <v>560</v>
      </c>
      <c r="D679" s="354" t="s">
        <v>1099</v>
      </c>
      <c r="E679" s="226">
        <v>9.0039999999999996</v>
      </c>
      <c r="F679" s="225"/>
      <c r="G679" s="225"/>
      <c r="H679" s="225"/>
      <c r="J679" s="228">
        <v>642</v>
      </c>
      <c r="K679" s="228">
        <v>560</v>
      </c>
      <c r="L679" s="247" t="str">
        <f>D664</f>
        <v>Комінтернівський районний суд м.Харкова</v>
      </c>
      <c r="M679" s="248">
        <f>E664</f>
        <v>12.795999999999999</v>
      </c>
      <c r="N679" s="271">
        <f>F664</f>
        <v>0</v>
      </c>
      <c r="O679" s="271">
        <f>G664</f>
        <v>0</v>
      </c>
      <c r="P679" s="271">
        <f>H664</f>
        <v>0</v>
      </c>
      <c r="R679" s="228"/>
      <c r="S679" s="228"/>
      <c r="T679" s="253"/>
      <c r="U679" s="251"/>
      <c r="V679" s="251"/>
      <c r="W679" s="251"/>
      <c r="X679" s="251"/>
    </row>
    <row r="680" spans="2:24" ht="15.75" customHeight="1" outlineLevel="1" thickTop="1" x14ac:dyDescent="0.25">
      <c r="B680" s="2">
        <v>643</v>
      </c>
      <c r="C680" s="2">
        <v>561</v>
      </c>
      <c r="D680" s="354" t="s">
        <v>1100</v>
      </c>
      <c r="E680" s="226">
        <v>5.3360000000000003</v>
      </c>
      <c r="F680" s="225"/>
      <c r="G680" s="225"/>
      <c r="H680" s="225"/>
      <c r="J680" s="243">
        <v>643</v>
      </c>
      <c r="K680" s="243">
        <v>561</v>
      </c>
      <c r="L680" s="326" t="str">
        <f>D656</f>
        <v>Жовтневий районний суд м.Харкова</v>
      </c>
      <c r="M680" s="241">
        <f>E656</f>
        <v>10.964</v>
      </c>
      <c r="N680" s="242">
        <f>F656</f>
        <v>0</v>
      </c>
      <c r="O680" s="242">
        <f>G656</f>
        <v>0</v>
      </c>
      <c r="P680" s="242">
        <f>H656</f>
        <v>0</v>
      </c>
      <c r="R680" s="239">
        <v>326</v>
      </c>
      <c r="S680" s="239">
        <v>294</v>
      </c>
      <c r="T680" s="240" t="s">
        <v>752</v>
      </c>
      <c r="U680" s="246">
        <f>M680+M681</f>
        <v>21.204000000000001</v>
      </c>
      <c r="V680" s="246">
        <f>N680+N681</f>
        <v>0</v>
      </c>
      <c r="W680" s="246">
        <f>O680+O681</f>
        <v>0</v>
      </c>
      <c r="X680" s="246">
        <f>P680+P681</f>
        <v>0</v>
      </c>
    </row>
    <row r="681" spans="2:24" ht="15.75" customHeight="1" outlineLevel="1" thickBot="1" x14ac:dyDescent="0.3">
      <c r="B681" s="337">
        <v>644</v>
      </c>
      <c r="C681" s="337">
        <v>562</v>
      </c>
      <c r="D681" s="355" t="s">
        <v>1101</v>
      </c>
      <c r="E681" s="288">
        <v>2.944</v>
      </c>
      <c r="F681" s="287"/>
      <c r="G681" s="287"/>
      <c r="H681" s="287"/>
      <c r="J681" s="337">
        <v>644</v>
      </c>
      <c r="K681" s="337">
        <v>562</v>
      </c>
      <c r="L681" s="399" t="str">
        <f>D668</f>
        <v>Ленінський районний суд м.Харкова</v>
      </c>
      <c r="M681" s="350">
        <f>E668</f>
        <v>10.24</v>
      </c>
      <c r="N681" s="287">
        <f>F668</f>
        <v>0</v>
      </c>
      <c r="O681" s="287">
        <f>G668</f>
        <v>0</v>
      </c>
      <c r="P681" s="287">
        <f>H668</f>
        <v>0</v>
      </c>
      <c r="R681" s="337"/>
      <c r="S681" s="337"/>
      <c r="T681" s="364"/>
      <c r="U681" s="339"/>
      <c r="V681" s="339"/>
      <c r="W681" s="339"/>
      <c r="X681" s="339"/>
    </row>
    <row r="682" spans="2:24" ht="30.75" customHeight="1" outlineLevel="1" thickTop="1" x14ac:dyDescent="0.25">
      <c r="B682" s="243">
        <v>645</v>
      </c>
      <c r="C682" s="243">
        <v>563</v>
      </c>
      <c r="D682" s="360" t="s">
        <v>1102</v>
      </c>
      <c r="E682" s="291">
        <v>5.6840000000000002</v>
      </c>
      <c r="F682" s="242"/>
      <c r="G682" s="242"/>
      <c r="H682" s="242"/>
      <c r="J682" s="243">
        <v>645</v>
      </c>
      <c r="K682" s="243">
        <v>563</v>
      </c>
      <c r="L682" s="244" t="str">
        <f t="shared" ref="L682:P683" si="173">D684</f>
        <v>Великолепетиський районний суд Херсонської області</v>
      </c>
      <c r="M682" s="241">
        <f t="shared" si="173"/>
        <v>2.556</v>
      </c>
      <c r="N682" s="242">
        <f t="shared" si="173"/>
        <v>0</v>
      </c>
      <c r="O682" s="242">
        <f t="shared" si="173"/>
        <v>0</v>
      </c>
      <c r="P682" s="242">
        <f t="shared" si="173"/>
        <v>0</v>
      </c>
      <c r="R682" s="243">
        <v>327</v>
      </c>
      <c r="S682" s="243">
        <v>295</v>
      </c>
      <c r="T682" s="244" t="s">
        <v>754</v>
      </c>
      <c r="U682" s="241">
        <f>M682+M683+M684+M685</f>
        <v>6.6440000000000001</v>
      </c>
      <c r="V682" s="241">
        <f>N682+N683+N684+N685</f>
        <v>0</v>
      </c>
      <c r="W682" s="241">
        <f>O682+O683+O684+O685</f>
        <v>0</v>
      </c>
      <c r="X682" s="241">
        <f>P682+P683+P684+P685</f>
        <v>0</v>
      </c>
    </row>
    <row r="683" spans="2:24" ht="30" customHeight="1" outlineLevel="1" x14ac:dyDescent="0.25">
      <c r="B683" s="2">
        <v>646</v>
      </c>
      <c r="C683" s="2">
        <v>564</v>
      </c>
      <c r="D683" s="354" t="s">
        <v>1103</v>
      </c>
      <c r="E683" s="226">
        <v>3.8159999999999998</v>
      </c>
      <c r="F683" s="225"/>
      <c r="G683" s="225"/>
      <c r="H683" s="225"/>
      <c r="J683" s="2">
        <v>646</v>
      </c>
      <c r="K683" s="2">
        <v>564</v>
      </c>
      <c r="L683" s="236" t="str">
        <f t="shared" si="173"/>
        <v>Верхньорогачицький районний суд Херсонської області</v>
      </c>
      <c r="M683" s="241">
        <f t="shared" si="173"/>
        <v>1.04</v>
      </c>
      <c r="N683" s="225">
        <f t="shared" si="173"/>
        <v>0</v>
      </c>
      <c r="O683" s="225">
        <f t="shared" si="173"/>
        <v>0</v>
      </c>
      <c r="P683" s="225">
        <f t="shared" si="173"/>
        <v>0</v>
      </c>
      <c r="R683" s="2"/>
      <c r="S683" s="2"/>
      <c r="T683" s="304"/>
      <c r="U683" s="158"/>
      <c r="V683" s="158"/>
      <c r="W683" s="158"/>
      <c r="X683" s="158"/>
    </row>
    <row r="684" spans="2:24" ht="30" customHeight="1" outlineLevel="1" x14ac:dyDescent="0.25">
      <c r="B684" s="2">
        <v>647</v>
      </c>
      <c r="C684" s="2">
        <v>565</v>
      </c>
      <c r="D684" s="354" t="s">
        <v>1104</v>
      </c>
      <c r="E684" s="226">
        <v>2.556</v>
      </c>
      <c r="F684" s="225"/>
      <c r="G684" s="225"/>
      <c r="H684" s="225"/>
      <c r="J684" s="2">
        <v>647</v>
      </c>
      <c r="K684" s="2">
        <v>565</v>
      </c>
      <c r="L684" s="236" t="str">
        <f>D687</f>
        <v>Горностаївський районний суд Херсонської області</v>
      </c>
      <c r="M684" s="227">
        <f>E687</f>
        <v>1</v>
      </c>
      <c r="N684" s="225">
        <f>F687</f>
        <v>0</v>
      </c>
      <c r="O684" s="225">
        <f>G687</f>
        <v>0</v>
      </c>
      <c r="P684" s="225">
        <f>H687</f>
        <v>0</v>
      </c>
      <c r="R684" s="2"/>
      <c r="S684" s="2"/>
      <c r="T684" s="304"/>
      <c r="U684" s="158"/>
      <c r="V684" s="158"/>
      <c r="W684" s="158"/>
      <c r="X684" s="158"/>
    </row>
    <row r="685" spans="2:24" ht="30.75" customHeight="1" outlineLevel="1" thickBot="1" x14ac:dyDescent="0.3">
      <c r="B685" s="2">
        <v>648</v>
      </c>
      <c r="C685" s="2">
        <v>566</v>
      </c>
      <c r="D685" s="354" t="s">
        <v>1105</v>
      </c>
      <c r="E685" s="226">
        <v>1.04</v>
      </c>
      <c r="F685" s="225"/>
      <c r="G685" s="225"/>
      <c r="H685" s="225"/>
      <c r="J685" s="228">
        <v>648</v>
      </c>
      <c r="K685" s="228">
        <v>566</v>
      </c>
      <c r="L685" s="270" t="str">
        <f>D697</f>
        <v>Нижньосірогозький районний суд Херсонської області</v>
      </c>
      <c r="M685" s="248">
        <f>E697</f>
        <v>2.048</v>
      </c>
      <c r="N685" s="271">
        <f>F697</f>
        <v>0</v>
      </c>
      <c r="O685" s="271">
        <f>G697</f>
        <v>0</v>
      </c>
      <c r="P685" s="271">
        <f>H697</f>
        <v>0</v>
      </c>
      <c r="R685" s="228"/>
      <c r="S685" s="228"/>
      <c r="T685" s="347"/>
      <c r="U685" s="251"/>
      <c r="V685" s="251"/>
      <c r="W685" s="251"/>
      <c r="X685" s="251"/>
    </row>
    <row r="686" spans="2:24" ht="30" customHeight="1" outlineLevel="1" thickTop="1" x14ac:dyDescent="0.25">
      <c r="B686" s="2">
        <v>649</v>
      </c>
      <c r="C686" s="2">
        <v>567</v>
      </c>
      <c r="D686" s="354" t="s">
        <v>1106</v>
      </c>
      <c r="E686" s="226">
        <v>2.7519999999999998</v>
      </c>
      <c r="F686" s="225"/>
      <c r="G686" s="225"/>
      <c r="H686" s="225"/>
      <c r="J686" s="243">
        <v>649</v>
      </c>
      <c r="K686" s="243">
        <v>567</v>
      </c>
      <c r="L686" s="244" t="str">
        <f>D686</f>
        <v>Великоолександрівський районний суд Херсонської області</v>
      </c>
      <c r="M686" s="241">
        <f>E686</f>
        <v>2.7519999999999998</v>
      </c>
      <c r="N686" s="242">
        <f>F686</f>
        <v>0</v>
      </c>
      <c r="O686" s="242">
        <f>G686</f>
        <v>0</v>
      </c>
      <c r="P686" s="242">
        <f>H686</f>
        <v>0</v>
      </c>
      <c r="R686" s="243">
        <v>328</v>
      </c>
      <c r="S686" s="243">
        <v>296</v>
      </c>
      <c r="T686" s="244" t="s">
        <v>756</v>
      </c>
      <c r="U686" s="241">
        <f>M686+M687+M688</f>
        <v>7.2159999999999993</v>
      </c>
      <c r="V686" s="241">
        <f>N686+N687+N688</f>
        <v>0</v>
      </c>
      <c r="W686" s="241">
        <f>O686+O687+O688</f>
        <v>0</v>
      </c>
      <c r="X686" s="241">
        <f>P686+P687+P688</f>
        <v>0</v>
      </c>
    </row>
    <row r="687" spans="2:24" ht="30" customHeight="1" outlineLevel="1" x14ac:dyDescent="0.25">
      <c r="B687" s="2">
        <v>650</v>
      </c>
      <c r="C687" s="2">
        <v>568</v>
      </c>
      <c r="D687" s="354" t="s">
        <v>1107</v>
      </c>
      <c r="E687" s="226">
        <v>1</v>
      </c>
      <c r="F687" s="225"/>
      <c r="G687" s="225"/>
      <c r="H687" s="225"/>
      <c r="J687" s="2">
        <v>650</v>
      </c>
      <c r="K687" s="2">
        <v>568</v>
      </c>
      <c r="L687" s="236" t="str">
        <f>D693</f>
        <v>Високопільський районний суд Херсонської області</v>
      </c>
      <c r="M687" s="227">
        <f>E693</f>
        <v>2.5880000000000001</v>
      </c>
      <c r="N687" s="225">
        <f>F693</f>
        <v>0</v>
      </c>
      <c r="O687" s="225">
        <f>G693</f>
        <v>0</v>
      </c>
      <c r="P687" s="225">
        <f>H693</f>
        <v>0</v>
      </c>
      <c r="R687" s="2"/>
      <c r="S687" s="2"/>
      <c r="T687" s="304"/>
      <c r="U687" s="158"/>
      <c r="V687" s="158"/>
      <c r="W687" s="158"/>
      <c r="X687" s="158"/>
    </row>
    <row r="688" spans="2:24" ht="30.75" customHeight="1" outlineLevel="1" thickBot="1" x14ac:dyDescent="0.3">
      <c r="B688" s="2">
        <v>651</v>
      </c>
      <c r="C688" s="2">
        <v>569</v>
      </c>
      <c r="D688" s="354" t="s">
        <v>1108</v>
      </c>
      <c r="E688" s="226">
        <v>1.98</v>
      </c>
      <c r="F688" s="225"/>
      <c r="G688" s="225"/>
      <c r="H688" s="225"/>
      <c r="J688" s="228">
        <v>651</v>
      </c>
      <c r="K688" s="228">
        <v>569</v>
      </c>
      <c r="L688" s="270" t="str">
        <f>D698</f>
        <v>Нововоронцовський районний суд Херсонської області</v>
      </c>
      <c r="M688" s="248">
        <f>E698</f>
        <v>1.8759999999999999</v>
      </c>
      <c r="N688" s="271">
        <f>F698</f>
        <v>0</v>
      </c>
      <c r="O688" s="271">
        <f>G698</f>
        <v>0</v>
      </c>
      <c r="P688" s="271">
        <f>H698</f>
        <v>0</v>
      </c>
      <c r="R688" s="228"/>
      <c r="S688" s="228"/>
      <c r="T688" s="347"/>
      <c r="U688" s="251"/>
      <c r="V688" s="251"/>
      <c r="W688" s="251"/>
      <c r="X688" s="251"/>
    </row>
    <row r="689" spans="2:24" ht="15.75" customHeight="1" outlineLevel="1" thickTop="1" x14ac:dyDescent="0.25">
      <c r="B689" s="2">
        <v>652</v>
      </c>
      <c r="C689" s="2">
        <v>570</v>
      </c>
      <c r="D689" s="354" t="s">
        <v>1109</v>
      </c>
      <c r="E689" s="226">
        <v>5.952</v>
      </c>
      <c r="F689" s="225"/>
      <c r="G689" s="225"/>
      <c r="H689" s="225"/>
      <c r="J689" s="243">
        <v>652</v>
      </c>
      <c r="K689" s="243">
        <v>570</v>
      </c>
      <c r="L689" s="297" t="str">
        <f>D694</f>
        <v>Генічеський районний суд Херсонської області</v>
      </c>
      <c r="M689" s="241">
        <f>E694</f>
        <v>3.032</v>
      </c>
      <c r="N689" s="242">
        <f>F694</f>
        <v>0</v>
      </c>
      <c r="O689" s="242">
        <f>G694</f>
        <v>0</v>
      </c>
      <c r="P689" s="242">
        <f>H694</f>
        <v>0</v>
      </c>
      <c r="R689" s="243">
        <v>329</v>
      </c>
      <c r="S689" s="243">
        <v>297</v>
      </c>
      <c r="T689" s="297" t="s">
        <v>758</v>
      </c>
      <c r="U689" s="246">
        <f>M689+M690+M691</f>
        <v>6.968</v>
      </c>
      <c r="V689" s="246">
        <f>N689+N690+N691</f>
        <v>0</v>
      </c>
      <c r="W689" s="246">
        <f>O689+O690+O691</f>
        <v>0</v>
      </c>
      <c r="X689" s="246">
        <f>P689+P690+P691</f>
        <v>0</v>
      </c>
    </row>
    <row r="690" spans="2:24" ht="15" customHeight="1" outlineLevel="1" x14ac:dyDescent="0.25">
      <c r="B690" s="2">
        <v>653</v>
      </c>
      <c r="C690" s="2">
        <v>571</v>
      </c>
      <c r="D690" s="354" t="s">
        <v>1110</v>
      </c>
      <c r="E690" s="226">
        <v>4.984</v>
      </c>
      <c r="F690" s="225"/>
      <c r="G690" s="225"/>
      <c r="H690" s="225"/>
      <c r="J690" s="2">
        <v>653</v>
      </c>
      <c r="K690" s="2">
        <v>571</v>
      </c>
      <c r="L690" s="236" t="str">
        <f>D688</f>
        <v>Іванівський районний суд Херсонської області</v>
      </c>
      <c r="M690" s="227">
        <f>E688</f>
        <v>1.98</v>
      </c>
      <c r="N690" s="225">
        <f>F688</f>
        <v>0</v>
      </c>
      <c r="O690" s="225">
        <f>G688</f>
        <v>0</v>
      </c>
      <c r="P690" s="225">
        <f>H688</f>
        <v>0</v>
      </c>
      <c r="R690" s="2"/>
      <c r="S690" s="2"/>
      <c r="T690" s="304"/>
      <c r="U690" s="158"/>
      <c r="V690" s="158"/>
      <c r="W690" s="158"/>
      <c r="X690" s="158"/>
    </row>
    <row r="691" spans="2:24" ht="30.75" customHeight="1" outlineLevel="1" thickBot="1" x14ac:dyDescent="0.3">
      <c r="B691" s="2">
        <v>654</v>
      </c>
      <c r="C691" s="2">
        <v>572</v>
      </c>
      <c r="D691" s="354" t="s">
        <v>1111</v>
      </c>
      <c r="E691" s="226">
        <v>5.98</v>
      </c>
      <c r="F691" s="225"/>
      <c r="G691" s="225"/>
      <c r="H691" s="225"/>
      <c r="J691" s="228">
        <v>654</v>
      </c>
      <c r="K691" s="228">
        <v>572</v>
      </c>
      <c r="L691" s="270" t="str">
        <f>D699</f>
        <v>Новотроїцький районний суд Херсонської області</v>
      </c>
      <c r="M691" s="248">
        <f>E699</f>
        <v>1.956</v>
      </c>
      <c r="N691" s="271">
        <f>F699</f>
        <v>0</v>
      </c>
      <c r="O691" s="271">
        <f>G699</f>
        <v>0</v>
      </c>
      <c r="P691" s="271">
        <f>H699</f>
        <v>0</v>
      </c>
      <c r="R691" s="228"/>
      <c r="S691" s="228"/>
      <c r="T691" s="347"/>
      <c r="U691" s="251"/>
      <c r="V691" s="251"/>
      <c r="W691" s="251"/>
      <c r="X691" s="251"/>
    </row>
    <row r="692" spans="2:24" ht="30" customHeight="1" outlineLevel="1" thickTop="1" x14ac:dyDescent="0.25">
      <c r="B692" s="2">
        <v>655</v>
      </c>
      <c r="C692" s="2">
        <v>573</v>
      </c>
      <c r="D692" s="354" t="s">
        <v>1112</v>
      </c>
      <c r="E692" s="226">
        <v>5.82</v>
      </c>
      <c r="F692" s="225"/>
      <c r="G692" s="225"/>
      <c r="H692" s="225"/>
      <c r="J692" s="243">
        <v>655</v>
      </c>
      <c r="K692" s="243">
        <v>573</v>
      </c>
      <c r="L692" s="244" t="str">
        <f>D695</f>
        <v>Голопристанський районний суд Херсонської області</v>
      </c>
      <c r="M692" s="241">
        <f>E695</f>
        <v>6.1239999999999997</v>
      </c>
      <c r="N692" s="242">
        <f>F695</f>
        <v>0</v>
      </c>
      <c r="O692" s="242">
        <f>G695</f>
        <v>0</v>
      </c>
      <c r="P692" s="242">
        <f>H695</f>
        <v>0</v>
      </c>
      <c r="R692" s="243">
        <v>330</v>
      </c>
      <c r="S692" s="243">
        <v>298</v>
      </c>
      <c r="T692" s="244" t="s">
        <v>275</v>
      </c>
      <c r="U692" s="241">
        <f>M692+M693</f>
        <v>12.076000000000001</v>
      </c>
      <c r="V692" s="241">
        <f>N692+N693</f>
        <v>0</v>
      </c>
      <c r="W692" s="241">
        <f>O692+O693</f>
        <v>0</v>
      </c>
      <c r="X692" s="241">
        <f>P692+P693</f>
        <v>0</v>
      </c>
    </row>
    <row r="693" spans="2:24" ht="30.75" customHeight="1" outlineLevel="1" thickBot="1" x14ac:dyDescent="0.3">
      <c r="B693" s="2">
        <v>656</v>
      </c>
      <c r="C693" s="2">
        <v>574</v>
      </c>
      <c r="D693" s="354" t="s">
        <v>1113</v>
      </c>
      <c r="E693" s="226">
        <v>2.5880000000000001</v>
      </c>
      <c r="F693" s="225"/>
      <c r="G693" s="225"/>
      <c r="H693" s="225"/>
      <c r="J693" s="228">
        <v>656</v>
      </c>
      <c r="K693" s="228">
        <v>574</v>
      </c>
      <c r="L693" s="270" t="str">
        <f>D689</f>
        <v>Цюрупинський районний суд Херсонської області</v>
      </c>
      <c r="M693" s="248">
        <f>E689</f>
        <v>5.952</v>
      </c>
      <c r="N693" s="271">
        <f>F689</f>
        <v>0</v>
      </c>
      <c r="O693" s="271">
        <f>G689</f>
        <v>0</v>
      </c>
      <c r="P693" s="271">
        <f>H689</f>
        <v>0</v>
      </c>
      <c r="R693" s="228"/>
      <c r="S693" s="228"/>
      <c r="T693" s="253"/>
      <c r="U693" s="251"/>
      <c r="V693" s="251"/>
      <c r="W693" s="251"/>
      <c r="X693" s="251"/>
    </row>
    <row r="694" spans="2:24" ht="30" customHeight="1" outlineLevel="1" thickTop="1" x14ac:dyDescent="0.25">
      <c r="B694" s="2">
        <v>657</v>
      </c>
      <c r="C694" s="2">
        <v>575</v>
      </c>
      <c r="D694" s="354" t="s">
        <v>1114</v>
      </c>
      <c r="E694" s="226">
        <v>3.032</v>
      </c>
      <c r="F694" s="225"/>
      <c r="G694" s="225"/>
      <c r="H694" s="225"/>
      <c r="J694" s="243">
        <v>657</v>
      </c>
      <c r="K694" s="243">
        <v>575</v>
      </c>
      <c r="L694" s="244" t="str">
        <f>D691</f>
        <v>Каховський міськрайонний суд Херсонської області</v>
      </c>
      <c r="M694" s="241">
        <f>E691</f>
        <v>5.98</v>
      </c>
      <c r="N694" s="242">
        <f>F691</f>
        <v>0</v>
      </c>
      <c r="O694" s="242">
        <f>G691</f>
        <v>0</v>
      </c>
      <c r="P694" s="242">
        <f>H691</f>
        <v>0</v>
      </c>
      <c r="R694" s="243">
        <v>331</v>
      </c>
      <c r="S694" s="243">
        <v>299</v>
      </c>
      <c r="T694" s="244" t="s">
        <v>761</v>
      </c>
      <c r="U694" s="241">
        <f>M694+M695</f>
        <v>8.76</v>
      </c>
      <c r="V694" s="241">
        <f>N694+N695</f>
        <v>0</v>
      </c>
      <c r="W694" s="241">
        <f>O694+O695</f>
        <v>0</v>
      </c>
      <c r="X694" s="241">
        <f>P694+P695</f>
        <v>0</v>
      </c>
    </row>
    <row r="695" spans="2:24" ht="30.75" customHeight="1" outlineLevel="1" thickBot="1" x14ac:dyDescent="0.3">
      <c r="B695" s="2">
        <v>658</v>
      </c>
      <c r="C695" s="2">
        <v>576</v>
      </c>
      <c r="D695" s="354" t="s">
        <v>1115</v>
      </c>
      <c r="E695" s="226">
        <v>6.1239999999999997</v>
      </c>
      <c r="F695" s="225"/>
      <c r="G695" s="225"/>
      <c r="H695" s="225"/>
      <c r="J695" s="228">
        <v>658</v>
      </c>
      <c r="K695" s="228">
        <v>576</v>
      </c>
      <c r="L695" s="270" t="str">
        <f>D700</f>
        <v>Чаплинський районний суд Херсонської області</v>
      </c>
      <c r="M695" s="248">
        <f>E700</f>
        <v>2.78</v>
      </c>
      <c r="N695" s="271">
        <f>F700</f>
        <v>0</v>
      </c>
      <c r="O695" s="271">
        <f>G700</f>
        <v>0</v>
      </c>
      <c r="P695" s="271">
        <f>H700</f>
        <v>0</v>
      </c>
      <c r="R695" s="228"/>
      <c r="S695" s="228"/>
      <c r="T695" s="253"/>
      <c r="U695" s="251"/>
      <c r="V695" s="251"/>
      <c r="W695" s="251"/>
      <c r="X695" s="251"/>
    </row>
    <row r="696" spans="2:24" ht="30" customHeight="1" outlineLevel="1" thickTop="1" x14ac:dyDescent="0.25">
      <c r="B696" s="2">
        <v>659</v>
      </c>
      <c r="C696" s="2">
        <v>577</v>
      </c>
      <c r="D696" s="354" t="s">
        <v>1116</v>
      </c>
      <c r="E696" s="428">
        <v>3.968</v>
      </c>
      <c r="F696" s="225"/>
      <c r="G696" s="225"/>
      <c r="H696" s="225"/>
      <c r="J696" s="243">
        <v>659</v>
      </c>
      <c r="K696" s="243">
        <v>577</v>
      </c>
      <c r="L696" s="244" t="str">
        <f>D683</f>
        <v>Бериславський районний суд Херсонської області</v>
      </c>
      <c r="M696" s="241">
        <f>E683</f>
        <v>3.8159999999999998</v>
      </c>
      <c r="N696" s="242">
        <f>F683</f>
        <v>0</v>
      </c>
      <c r="O696" s="242">
        <f>G683</f>
        <v>0</v>
      </c>
      <c r="P696" s="242">
        <f>H683</f>
        <v>0</v>
      </c>
      <c r="R696" s="243">
        <v>332</v>
      </c>
      <c r="S696" s="243">
        <v>300</v>
      </c>
      <c r="T696" s="244" t="s">
        <v>763</v>
      </c>
      <c r="U696" s="241">
        <f>M696+M697</f>
        <v>9.6359999999999992</v>
      </c>
      <c r="V696" s="241">
        <f>N696+N697</f>
        <v>0</v>
      </c>
      <c r="W696" s="241">
        <f>O696+O697</f>
        <v>0</v>
      </c>
      <c r="X696" s="241">
        <f>P696+P697</f>
        <v>0</v>
      </c>
    </row>
    <row r="697" spans="2:24" ht="30.75" customHeight="1" outlineLevel="1" thickBot="1" x14ac:dyDescent="0.3">
      <c r="B697" s="2">
        <v>660</v>
      </c>
      <c r="C697" s="2">
        <v>578</v>
      </c>
      <c r="D697" s="354" t="s">
        <v>1117</v>
      </c>
      <c r="E697" s="226">
        <v>2.048</v>
      </c>
      <c r="F697" s="225"/>
      <c r="G697" s="225"/>
      <c r="H697" s="225"/>
      <c r="J697" s="228">
        <v>660</v>
      </c>
      <c r="K697" s="228">
        <v>578</v>
      </c>
      <c r="L697" s="270" t="str">
        <f>D692</f>
        <v>Новокаховський міський суд Херсонської області</v>
      </c>
      <c r="M697" s="248">
        <f>E692</f>
        <v>5.82</v>
      </c>
      <c r="N697" s="271">
        <f>F692</f>
        <v>0</v>
      </c>
      <c r="O697" s="271">
        <f>G692</f>
        <v>0</v>
      </c>
      <c r="P697" s="271">
        <f>H692</f>
        <v>0</v>
      </c>
      <c r="R697" s="228"/>
      <c r="S697" s="228"/>
      <c r="T697" s="253"/>
      <c r="U697" s="251"/>
      <c r="V697" s="251"/>
      <c r="W697" s="251"/>
      <c r="X697" s="251"/>
    </row>
    <row r="698" spans="2:24" ht="30" customHeight="1" outlineLevel="1" thickTop="1" x14ac:dyDescent="0.25">
      <c r="B698" s="2">
        <v>661</v>
      </c>
      <c r="C698" s="2">
        <v>579</v>
      </c>
      <c r="D698" s="354" t="s">
        <v>1118</v>
      </c>
      <c r="E698" s="226">
        <v>1.8759999999999999</v>
      </c>
      <c r="F698" s="225"/>
      <c r="G698" s="225"/>
      <c r="H698" s="225"/>
      <c r="J698" s="243">
        <v>661</v>
      </c>
      <c r="K698" s="243">
        <v>579</v>
      </c>
      <c r="L698" s="244" t="str">
        <f>D696</f>
        <v>Каланчацький районний суд Херсонської області</v>
      </c>
      <c r="M698" s="241">
        <f>E696</f>
        <v>3.968</v>
      </c>
      <c r="N698" s="242">
        <f>F696</f>
        <v>0</v>
      </c>
      <c r="O698" s="242">
        <f>G696</f>
        <v>0</v>
      </c>
      <c r="P698" s="242">
        <f>H696</f>
        <v>0</v>
      </c>
      <c r="R698" s="243">
        <v>333</v>
      </c>
      <c r="S698" s="243">
        <v>301</v>
      </c>
      <c r="T698" s="244" t="s">
        <v>765</v>
      </c>
      <c r="U698" s="241">
        <f>M698+M699</f>
        <v>8.952</v>
      </c>
      <c r="V698" s="241">
        <f>N698+N699</f>
        <v>0</v>
      </c>
      <c r="W698" s="241">
        <f>O698+O699</f>
        <v>0</v>
      </c>
      <c r="X698" s="241">
        <f>P698+P699</f>
        <v>0</v>
      </c>
    </row>
    <row r="699" spans="2:24" ht="15.75" customHeight="1" outlineLevel="1" thickBot="1" x14ac:dyDescent="0.3">
      <c r="B699" s="2">
        <v>662</v>
      </c>
      <c r="C699" s="2">
        <v>580</v>
      </c>
      <c r="D699" s="354" t="s">
        <v>1119</v>
      </c>
      <c r="E699" s="226">
        <v>1.956</v>
      </c>
      <c r="F699" s="225"/>
      <c r="G699" s="225"/>
      <c r="H699" s="225"/>
      <c r="J699" s="228">
        <v>662</v>
      </c>
      <c r="K699" s="228">
        <v>580</v>
      </c>
      <c r="L699" s="270" t="str">
        <f>D690</f>
        <v>Скадовський районний суд Херсонської області</v>
      </c>
      <c r="M699" s="248">
        <f>E690</f>
        <v>4.984</v>
      </c>
      <c r="N699" s="271">
        <f>F690</f>
        <v>0</v>
      </c>
      <c r="O699" s="271">
        <f>G690</f>
        <v>0</v>
      </c>
      <c r="P699" s="271">
        <f>H690</f>
        <v>0</v>
      </c>
      <c r="R699" s="228"/>
      <c r="S699" s="228"/>
      <c r="T699" s="253"/>
      <c r="U699" s="251"/>
      <c r="V699" s="251"/>
      <c r="W699" s="251"/>
      <c r="X699" s="251"/>
    </row>
    <row r="700" spans="2:24" ht="15.75" customHeight="1" outlineLevel="1" thickTop="1" thickBot="1" x14ac:dyDescent="0.3">
      <c r="B700" s="2">
        <v>663</v>
      </c>
      <c r="C700" s="2">
        <v>581</v>
      </c>
      <c r="D700" s="354" t="s">
        <v>1120</v>
      </c>
      <c r="E700" s="226">
        <v>2.78</v>
      </c>
      <c r="F700" s="225"/>
      <c r="G700" s="225"/>
      <c r="H700" s="225"/>
      <c r="J700" s="229">
        <v>663</v>
      </c>
      <c r="K700" s="229">
        <v>581</v>
      </c>
      <c r="L700" s="237" t="str">
        <f>D682</f>
        <v>Білозерський районний суд Херсонської області</v>
      </c>
      <c r="M700" s="231">
        <f>E682</f>
        <v>5.6840000000000002</v>
      </c>
      <c r="N700" s="232">
        <f>F682</f>
        <v>0</v>
      </c>
      <c r="O700" s="232">
        <f>G682</f>
        <v>0</v>
      </c>
      <c r="P700" s="232">
        <f>H682</f>
        <v>0</v>
      </c>
      <c r="R700" s="229">
        <v>334</v>
      </c>
      <c r="S700" s="229">
        <v>302</v>
      </c>
      <c r="T700" s="234" t="s">
        <v>767</v>
      </c>
      <c r="U700" s="231">
        <f t="shared" ref="U700:X701" si="174">M700</f>
        <v>5.6840000000000002</v>
      </c>
      <c r="V700" s="231">
        <f t="shared" si="174"/>
        <v>0</v>
      </c>
      <c r="W700" s="231">
        <f t="shared" si="174"/>
        <v>0</v>
      </c>
      <c r="X700" s="231">
        <f t="shared" si="174"/>
        <v>0</v>
      </c>
    </row>
    <row r="701" spans="2:24" ht="16.5" customHeight="1" outlineLevel="1" thickTop="1" thickBot="1" x14ac:dyDescent="0.3">
      <c r="B701" s="337">
        <v>664</v>
      </c>
      <c r="C701" s="337">
        <v>582</v>
      </c>
      <c r="D701" s="355" t="s">
        <v>1121</v>
      </c>
      <c r="E701" s="288">
        <v>30.052</v>
      </c>
      <c r="F701" s="287"/>
      <c r="G701" s="287"/>
      <c r="H701" s="287"/>
      <c r="J701" s="378">
        <v>664</v>
      </c>
      <c r="K701" s="378">
        <v>582</v>
      </c>
      <c r="L701" s="379" t="str">
        <f>D701</f>
        <v>Херсонський міський суд Херсонської області</v>
      </c>
      <c r="M701" s="358">
        <f>E701</f>
        <v>30.052</v>
      </c>
      <c r="N701" s="359">
        <f>F701</f>
        <v>0</v>
      </c>
      <c r="O701" s="359">
        <f>G701</f>
        <v>0</v>
      </c>
      <c r="P701" s="359">
        <f>H701</f>
        <v>0</v>
      </c>
      <c r="R701" s="378">
        <v>335</v>
      </c>
      <c r="S701" s="378">
        <v>303</v>
      </c>
      <c r="T701" s="284" t="s">
        <v>276</v>
      </c>
      <c r="U701" s="380">
        <f t="shared" si="174"/>
        <v>30.052</v>
      </c>
      <c r="V701" s="380">
        <f t="shared" si="174"/>
        <v>0</v>
      </c>
      <c r="W701" s="380">
        <f t="shared" si="174"/>
        <v>0</v>
      </c>
      <c r="X701" s="380">
        <f t="shared" si="174"/>
        <v>0</v>
      </c>
    </row>
    <row r="702" spans="2:24" ht="30.75" customHeight="1" outlineLevel="1" thickTop="1" x14ac:dyDescent="0.25">
      <c r="B702" s="243">
        <v>665</v>
      </c>
      <c r="C702" s="243">
        <v>583</v>
      </c>
      <c r="D702" s="360" t="s">
        <v>1122</v>
      </c>
      <c r="E702" s="291">
        <v>1.9976028765481422</v>
      </c>
      <c r="F702" s="242"/>
      <c r="G702" s="242"/>
      <c r="H702" s="242"/>
      <c r="J702" s="243">
        <v>665</v>
      </c>
      <c r="K702" s="243">
        <v>583</v>
      </c>
      <c r="L702" s="244" t="str">
        <f>D707</f>
        <v>Дунаєвецький районний суд Хмельницької області</v>
      </c>
      <c r="M702" s="241">
        <f>E707</f>
        <v>1.9976028765481422</v>
      </c>
      <c r="N702" s="242">
        <f>F707</f>
        <v>0</v>
      </c>
      <c r="O702" s="242">
        <f>G707</f>
        <v>0</v>
      </c>
      <c r="P702" s="242">
        <f>H707</f>
        <v>0</v>
      </c>
      <c r="R702" s="243">
        <v>336</v>
      </c>
      <c r="S702" s="243">
        <v>304</v>
      </c>
      <c r="T702" s="244" t="s">
        <v>277</v>
      </c>
      <c r="U702" s="241">
        <f>M702+M703</f>
        <v>3.1402317219336795</v>
      </c>
      <c r="V702" s="241">
        <f>N702+N703</f>
        <v>0</v>
      </c>
      <c r="W702" s="241">
        <f>O702+O703</f>
        <v>0</v>
      </c>
      <c r="X702" s="241">
        <f>P702+P703</f>
        <v>0</v>
      </c>
    </row>
    <row r="703" spans="2:24" ht="30.75" customHeight="1" outlineLevel="1" thickBot="1" x14ac:dyDescent="0.3">
      <c r="B703" s="2">
        <v>666</v>
      </c>
      <c r="C703" s="2">
        <v>584</v>
      </c>
      <c r="D703" s="354" t="s">
        <v>1123</v>
      </c>
      <c r="E703" s="226">
        <v>1.9936076707950459</v>
      </c>
      <c r="F703" s="225"/>
      <c r="G703" s="225"/>
      <c r="H703" s="225"/>
      <c r="J703" s="228">
        <v>666</v>
      </c>
      <c r="K703" s="228">
        <v>584</v>
      </c>
      <c r="L703" s="270" t="str">
        <f>D713</f>
        <v>Новоушицький районний суд Хмельницької області</v>
      </c>
      <c r="M703" s="248">
        <f>E713</f>
        <v>1.1426288453855373</v>
      </c>
      <c r="N703" s="271">
        <f>F713</f>
        <v>0</v>
      </c>
      <c r="O703" s="271">
        <f>G713</f>
        <v>0</v>
      </c>
      <c r="P703" s="271">
        <f>H713</f>
        <v>0</v>
      </c>
      <c r="R703" s="228"/>
      <c r="S703" s="228"/>
      <c r="T703" s="253"/>
      <c r="U703" s="251"/>
      <c r="V703" s="251"/>
      <c r="W703" s="251"/>
      <c r="X703" s="251"/>
    </row>
    <row r="704" spans="2:24" ht="30" customHeight="1" outlineLevel="1" thickTop="1" x14ac:dyDescent="0.25">
      <c r="B704" s="2">
        <v>667</v>
      </c>
      <c r="C704" s="2">
        <v>585</v>
      </c>
      <c r="D704" s="354" t="s">
        <v>1124</v>
      </c>
      <c r="E704" s="226">
        <v>2.9884139033160206</v>
      </c>
      <c r="F704" s="225"/>
      <c r="G704" s="225"/>
      <c r="H704" s="225"/>
      <c r="J704" s="243">
        <v>667</v>
      </c>
      <c r="K704" s="243">
        <v>585</v>
      </c>
      <c r="L704" s="244" t="str">
        <f>D702</f>
        <v>Білогірський районний суд Хмельницької області</v>
      </c>
      <c r="M704" s="241">
        <f>E702</f>
        <v>1.9976028765481422</v>
      </c>
      <c r="N704" s="242">
        <f>F702</f>
        <v>0</v>
      </c>
      <c r="O704" s="242">
        <f>G702</f>
        <v>0</v>
      </c>
      <c r="P704" s="242">
        <f>H702</f>
        <v>0</v>
      </c>
      <c r="R704" s="243">
        <v>337</v>
      </c>
      <c r="S704" s="243">
        <v>305</v>
      </c>
      <c r="T704" s="244" t="s">
        <v>278</v>
      </c>
      <c r="U704" s="241">
        <f>M704+M705+M706</f>
        <v>9.8641630043947259</v>
      </c>
      <c r="V704" s="241">
        <f>N704+N705+N706</f>
        <v>0</v>
      </c>
      <c r="W704" s="241">
        <f>O704+O705+O706</f>
        <v>0</v>
      </c>
      <c r="X704" s="241">
        <f>P704+P705+P706</f>
        <v>0</v>
      </c>
    </row>
    <row r="705" spans="2:25" ht="30" customHeight="1" outlineLevel="1" x14ac:dyDescent="0.25">
      <c r="B705" s="2">
        <v>668</v>
      </c>
      <c r="C705" s="2">
        <v>586</v>
      </c>
      <c r="D705" s="354" t="s">
        <v>1125</v>
      </c>
      <c r="E705" s="226">
        <v>2.9844186975629245</v>
      </c>
      <c r="F705" s="225"/>
      <c r="G705" s="225"/>
      <c r="H705" s="225"/>
      <c r="J705" s="2">
        <v>668</v>
      </c>
      <c r="K705" s="2">
        <v>586</v>
      </c>
      <c r="L705" s="236" t="str">
        <f>D708</f>
        <v>Ізяславський районний суд Хмельницької області</v>
      </c>
      <c r="M705" s="227">
        <f>E708</f>
        <v>5.8849380743108268</v>
      </c>
      <c r="N705" s="225">
        <f>F708</f>
        <v>0</v>
      </c>
      <c r="O705" s="225">
        <f>G708</f>
        <v>0</v>
      </c>
      <c r="P705" s="225">
        <f>H708</f>
        <v>0</v>
      </c>
      <c r="R705" s="2"/>
      <c r="S705" s="2"/>
      <c r="T705" s="304"/>
      <c r="U705" s="158"/>
      <c r="V705" s="158"/>
      <c r="W705" s="158"/>
      <c r="X705" s="158"/>
    </row>
    <row r="706" spans="2:25" ht="30.75" customHeight="1" outlineLevel="1" thickBot="1" x14ac:dyDescent="0.3">
      <c r="B706" s="2">
        <v>669</v>
      </c>
      <c r="C706" s="2">
        <v>587</v>
      </c>
      <c r="D706" s="354" t="s">
        <v>1126</v>
      </c>
      <c r="E706" s="226">
        <v>1.9576508190171793</v>
      </c>
      <c r="F706" s="225"/>
      <c r="G706" s="225"/>
      <c r="H706" s="225"/>
      <c r="J706" s="228">
        <v>669</v>
      </c>
      <c r="K706" s="228">
        <v>587</v>
      </c>
      <c r="L706" s="270" t="str">
        <f>D718</f>
        <v>Теофіпольський районний суд Хмельницької області</v>
      </c>
      <c r="M706" s="248">
        <f>E718</f>
        <v>1.9816220535357569</v>
      </c>
      <c r="N706" s="271">
        <f>F718</f>
        <v>0</v>
      </c>
      <c r="O706" s="271">
        <f>G718</f>
        <v>0</v>
      </c>
      <c r="P706" s="271">
        <f>H718</f>
        <v>0</v>
      </c>
      <c r="R706" s="228"/>
      <c r="S706" s="228"/>
      <c r="T706" s="347"/>
      <c r="U706" s="251"/>
      <c r="V706" s="251"/>
      <c r="W706" s="251"/>
      <c r="X706" s="251"/>
    </row>
    <row r="707" spans="2:25" ht="30" customHeight="1" outlineLevel="1" thickTop="1" x14ac:dyDescent="0.25">
      <c r="B707" s="2">
        <v>670</v>
      </c>
      <c r="C707" s="2">
        <v>588</v>
      </c>
      <c r="D707" s="354" t="s">
        <v>1127</v>
      </c>
      <c r="E707" s="226">
        <v>1.9976028765481422</v>
      </c>
      <c r="F707" s="225"/>
      <c r="G707" s="225"/>
      <c r="H707" s="225"/>
      <c r="J707" s="243">
        <v>670</v>
      </c>
      <c r="K707" s="243">
        <v>588</v>
      </c>
      <c r="L707" s="244" t="str">
        <f>D709</f>
        <v>Кам’янець-Подільський міськрайонний суд Хмельницької області</v>
      </c>
      <c r="M707" s="241">
        <f>E709</f>
        <v>13.184178985217738</v>
      </c>
      <c r="N707" s="242">
        <f>F709</f>
        <v>0</v>
      </c>
      <c r="O707" s="242">
        <f>G709</f>
        <v>0</v>
      </c>
      <c r="P707" s="242">
        <f>H709</f>
        <v>0</v>
      </c>
      <c r="R707" s="243">
        <v>338</v>
      </c>
      <c r="S707" s="243">
        <v>306</v>
      </c>
      <c r="T707" s="244" t="s">
        <v>772</v>
      </c>
      <c r="U707" s="241">
        <f>M707+M708</f>
        <v>16.124650419496604</v>
      </c>
      <c r="V707" s="241">
        <f>N707+N708</f>
        <v>0</v>
      </c>
      <c r="W707" s="241">
        <f>O707+O708</f>
        <v>0</v>
      </c>
      <c r="X707" s="241">
        <f>P707+P708</f>
        <v>0</v>
      </c>
    </row>
    <row r="708" spans="2:25" ht="30.75" customHeight="1" outlineLevel="1" thickBot="1" x14ac:dyDescent="0.3">
      <c r="B708" s="2">
        <v>671</v>
      </c>
      <c r="C708" s="2">
        <v>589</v>
      </c>
      <c r="D708" s="354" t="s">
        <v>1128</v>
      </c>
      <c r="E708" s="226">
        <v>5.8849380743108268</v>
      </c>
      <c r="F708" s="225"/>
      <c r="G708" s="225"/>
      <c r="H708" s="225"/>
      <c r="J708" s="228">
        <v>671</v>
      </c>
      <c r="K708" s="228">
        <v>589</v>
      </c>
      <c r="L708" s="270" t="str">
        <f>D720</f>
        <v>Чемеровецький районний суд Хмельницької області</v>
      </c>
      <c r="M708" s="248">
        <f>E720</f>
        <v>2.9404714342788654</v>
      </c>
      <c r="N708" s="271">
        <f>F720</f>
        <v>0</v>
      </c>
      <c r="O708" s="271">
        <f>G720</f>
        <v>0</v>
      </c>
      <c r="P708" s="271">
        <f>H720</f>
        <v>0</v>
      </c>
      <c r="R708" s="228"/>
      <c r="S708" s="228"/>
      <c r="T708" s="253"/>
      <c r="U708" s="251"/>
      <c r="V708" s="251"/>
      <c r="W708" s="251"/>
      <c r="X708" s="251"/>
    </row>
    <row r="709" spans="2:25" ht="30.75" customHeight="1" outlineLevel="1" thickTop="1" x14ac:dyDescent="0.25">
      <c r="B709" s="2">
        <v>672</v>
      </c>
      <c r="C709" s="2">
        <v>590</v>
      </c>
      <c r="D709" s="354" t="s">
        <v>1129</v>
      </c>
      <c r="E709" s="226">
        <v>13.184178985217738</v>
      </c>
      <c r="F709" s="225"/>
      <c r="G709" s="225"/>
      <c r="H709" s="225"/>
      <c r="J709" s="243">
        <v>672</v>
      </c>
      <c r="K709" s="243">
        <v>590</v>
      </c>
      <c r="L709" s="297" t="str">
        <f>D706</f>
        <v>Деражнянський районний суд Хмельницької області</v>
      </c>
      <c r="M709" s="241">
        <f>E706</f>
        <v>1.9576508190171793</v>
      </c>
      <c r="N709" s="242">
        <f>F706</f>
        <v>0</v>
      </c>
      <c r="O709" s="242">
        <f>G706</f>
        <v>0</v>
      </c>
      <c r="P709" s="242">
        <f>H706</f>
        <v>0</v>
      </c>
      <c r="R709" s="243">
        <v>339</v>
      </c>
      <c r="S709" s="243">
        <v>307</v>
      </c>
      <c r="T709" s="297" t="s">
        <v>279</v>
      </c>
      <c r="U709" s="246">
        <f>M709+M710+M711</f>
        <v>5.5333599680383543</v>
      </c>
      <c r="V709" s="246">
        <f>N709+N710+N711</f>
        <v>0</v>
      </c>
      <c r="W709" s="246">
        <f>O709+O710+O711</f>
        <v>0</v>
      </c>
      <c r="X709" s="246">
        <f>P709+P710+P711</f>
        <v>0</v>
      </c>
    </row>
    <row r="710" spans="2:25" ht="30" customHeight="1" outlineLevel="1" x14ac:dyDescent="0.25">
      <c r="B710" s="2">
        <v>673</v>
      </c>
      <c r="C710" s="2">
        <v>591</v>
      </c>
      <c r="D710" s="354" t="s">
        <v>1130</v>
      </c>
      <c r="E710" s="226">
        <v>2.4890131841789853</v>
      </c>
      <c r="F710" s="225"/>
      <c r="G710" s="225"/>
      <c r="H710" s="225"/>
      <c r="J710" s="2">
        <v>673</v>
      </c>
      <c r="K710" s="2">
        <v>591</v>
      </c>
      <c r="L710" s="236" t="str">
        <f>D711</f>
        <v>Летичівський районний суд Хмельницької області</v>
      </c>
      <c r="M710" s="227">
        <f>E711</f>
        <v>2.0375549340791048</v>
      </c>
      <c r="N710" s="225">
        <f>F711</f>
        <v>0</v>
      </c>
      <c r="O710" s="225">
        <f>G711</f>
        <v>0</v>
      </c>
      <c r="P710" s="225">
        <f>H711</f>
        <v>0</v>
      </c>
      <c r="R710" s="2"/>
      <c r="S710" s="2"/>
      <c r="T710" s="304"/>
      <c r="U710" s="158"/>
      <c r="V710" s="158"/>
      <c r="W710" s="158"/>
      <c r="X710" s="158"/>
    </row>
    <row r="711" spans="2:25" ht="30.75" customHeight="1" outlineLevel="1" thickBot="1" x14ac:dyDescent="0.3">
      <c r="B711" s="2">
        <v>674</v>
      </c>
      <c r="C711" s="2">
        <v>592</v>
      </c>
      <c r="D711" s="354" t="s">
        <v>1131</v>
      </c>
      <c r="E711" s="226">
        <v>2.0375549340791048</v>
      </c>
      <c r="F711" s="225"/>
      <c r="G711" s="225"/>
      <c r="H711" s="225"/>
      <c r="J711" s="228">
        <v>674</v>
      </c>
      <c r="K711" s="228">
        <v>592</v>
      </c>
      <c r="L711" s="270" t="str">
        <f>D717</f>
        <v>Старосинявський районний суд Хмельницької області</v>
      </c>
      <c r="M711" s="248">
        <f>E717</f>
        <v>1.5381542149420695</v>
      </c>
      <c r="N711" s="271">
        <f>F717</f>
        <v>0</v>
      </c>
      <c r="O711" s="271">
        <f>G717</f>
        <v>0</v>
      </c>
      <c r="P711" s="271">
        <f>H717</f>
        <v>0</v>
      </c>
      <c r="R711" s="228"/>
      <c r="S711" s="228"/>
      <c r="T711" s="347"/>
      <c r="U711" s="251"/>
      <c r="V711" s="251"/>
      <c r="W711" s="251"/>
      <c r="X711" s="251"/>
    </row>
    <row r="712" spans="2:25" ht="30" customHeight="1" outlineLevel="1" thickTop="1" x14ac:dyDescent="0.25">
      <c r="B712" s="2">
        <v>675</v>
      </c>
      <c r="C712" s="2">
        <v>593</v>
      </c>
      <c r="D712" s="354" t="s">
        <v>1132</v>
      </c>
      <c r="E712" s="226">
        <v>2.8445864962045544</v>
      </c>
      <c r="F712" s="225"/>
      <c r="G712" s="225"/>
      <c r="H712" s="225"/>
      <c r="J712" s="243">
        <v>675</v>
      </c>
      <c r="K712" s="243">
        <v>593</v>
      </c>
      <c r="L712" s="244" t="str">
        <f>D712</f>
        <v>Нетішинський міський суд Хмельницької області</v>
      </c>
      <c r="M712" s="241">
        <f>E712</f>
        <v>2.8445864962045544</v>
      </c>
      <c r="N712" s="242">
        <f>F712</f>
        <v>0</v>
      </c>
      <c r="O712" s="242">
        <f>G712</f>
        <v>0</v>
      </c>
      <c r="P712" s="242">
        <f>H712</f>
        <v>0</v>
      </c>
      <c r="R712" s="243">
        <v>340</v>
      </c>
      <c r="S712" s="243">
        <v>308</v>
      </c>
      <c r="T712" s="244" t="s">
        <v>280</v>
      </c>
      <c r="U712" s="241">
        <f>M712+M713</f>
        <v>5.8369956052736711</v>
      </c>
      <c r="V712" s="241">
        <f>N712+N713</f>
        <v>0</v>
      </c>
      <c r="W712" s="241">
        <f>O712+O713</f>
        <v>0</v>
      </c>
      <c r="X712" s="241">
        <f>P712+P713</f>
        <v>0</v>
      </c>
    </row>
    <row r="713" spans="2:25" ht="30.75" customHeight="1" outlineLevel="1" thickBot="1" x14ac:dyDescent="0.3">
      <c r="B713" s="2">
        <v>676</v>
      </c>
      <c r="C713" s="2">
        <v>594</v>
      </c>
      <c r="D713" s="354" t="s">
        <v>1133</v>
      </c>
      <c r="E713" s="226">
        <v>1.1426288453855373</v>
      </c>
      <c r="F713" s="225"/>
      <c r="G713" s="225"/>
      <c r="H713" s="225"/>
      <c r="J713" s="228">
        <v>676</v>
      </c>
      <c r="K713" s="228">
        <v>594</v>
      </c>
      <c r="L713" s="270" t="str">
        <f>D715</f>
        <v>Славутський міськрайонний суд Хмельницької області</v>
      </c>
      <c r="M713" s="248">
        <f>E715</f>
        <v>2.9924091090691167</v>
      </c>
      <c r="N713" s="271">
        <f>F715</f>
        <v>0</v>
      </c>
      <c r="O713" s="271">
        <f>G715</f>
        <v>0</v>
      </c>
      <c r="P713" s="271">
        <f>H715</f>
        <v>0</v>
      </c>
      <c r="R713" s="228"/>
      <c r="S713" s="228"/>
      <c r="T713" s="253"/>
      <c r="U713" s="251"/>
      <c r="V713" s="251"/>
      <c r="W713" s="251"/>
      <c r="X713" s="251"/>
    </row>
    <row r="714" spans="2:25" ht="30" customHeight="1" outlineLevel="1" thickTop="1" x14ac:dyDescent="0.25">
      <c r="B714" s="2">
        <v>677</v>
      </c>
      <c r="C714" s="2">
        <v>595</v>
      </c>
      <c r="D714" s="354" t="s">
        <v>1134</v>
      </c>
      <c r="E714" s="226">
        <v>2.9844186975629245</v>
      </c>
      <c r="F714" s="225"/>
      <c r="G714" s="225"/>
      <c r="H714" s="225"/>
      <c r="J714" s="243">
        <v>677</v>
      </c>
      <c r="K714" s="243">
        <v>595</v>
      </c>
      <c r="L714" s="244" t="str">
        <f>D710</f>
        <v>Красилівський районний суд Хмельницької області</v>
      </c>
      <c r="M714" s="241">
        <f>E710</f>
        <v>2.4890131841789853</v>
      </c>
      <c r="N714" s="242">
        <f>F710</f>
        <v>0</v>
      </c>
      <c r="O714" s="242">
        <f>G710</f>
        <v>0</v>
      </c>
      <c r="P714" s="242">
        <f>H710</f>
        <v>0</v>
      </c>
      <c r="R714" s="243">
        <v>341</v>
      </c>
      <c r="S714" s="243">
        <v>309</v>
      </c>
      <c r="T714" s="244" t="s">
        <v>776</v>
      </c>
      <c r="U714" s="241">
        <f>M714+M715</f>
        <v>7.115461446264483</v>
      </c>
      <c r="V714" s="241">
        <f>N714+N715</f>
        <v>0</v>
      </c>
      <c r="W714" s="241">
        <f>O714+O715</f>
        <v>0</v>
      </c>
      <c r="X714" s="241">
        <f>P714+P715</f>
        <v>0</v>
      </c>
    </row>
    <row r="715" spans="2:25" ht="30.75" customHeight="1" outlineLevel="1" thickBot="1" x14ac:dyDescent="0.3">
      <c r="B715" s="2">
        <v>678</v>
      </c>
      <c r="C715" s="2">
        <v>596</v>
      </c>
      <c r="D715" s="354" t="s">
        <v>1135</v>
      </c>
      <c r="E715" s="226">
        <v>2.9924091090691167</v>
      </c>
      <c r="F715" s="225"/>
      <c r="G715" s="225"/>
      <c r="H715" s="225"/>
      <c r="J715" s="228">
        <v>678</v>
      </c>
      <c r="K715" s="228">
        <v>596</v>
      </c>
      <c r="L715" s="270" t="str">
        <f>D716</f>
        <v>Старокостянтинівський районний суд Хмельницької області</v>
      </c>
      <c r="M715" s="248">
        <f>E716</f>
        <v>4.6264482620854972</v>
      </c>
      <c r="N715" s="271">
        <f>F716</f>
        <v>0</v>
      </c>
      <c r="O715" s="271">
        <f>G716</f>
        <v>0</v>
      </c>
      <c r="P715" s="271">
        <f>H716</f>
        <v>0</v>
      </c>
      <c r="R715" s="228"/>
      <c r="S715" s="228"/>
      <c r="T715" s="253"/>
      <c r="U715" s="251"/>
      <c r="V715" s="251"/>
      <c r="W715" s="251"/>
      <c r="X715" s="251"/>
    </row>
    <row r="716" spans="2:25" ht="30" customHeight="1" outlineLevel="1" thickTop="1" x14ac:dyDescent="0.25">
      <c r="B716" s="2">
        <v>679</v>
      </c>
      <c r="C716" s="2">
        <v>597</v>
      </c>
      <c r="D716" s="354" t="s">
        <v>1136</v>
      </c>
      <c r="E716" s="226">
        <v>4.6264482620854972</v>
      </c>
      <c r="F716" s="225"/>
      <c r="G716" s="225"/>
      <c r="H716" s="225"/>
      <c r="J716" s="243">
        <v>679</v>
      </c>
      <c r="K716" s="243">
        <v>597</v>
      </c>
      <c r="L716" s="244" t="str">
        <f>D704</f>
        <v>Волочиський районний суд Хмельницької області</v>
      </c>
      <c r="M716" s="241">
        <f>E704</f>
        <v>2.9884139033160206</v>
      </c>
      <c r="N716" s="242">
        <f>F704</f>
        <v>0</v>
      </c>
      <c r="O716" s="242">
        <f>G704</f>
        <v>0</v>
      </c>
      <c r="P716" s="242">
        <f>H704</f>
        <v>0</v>
      </c>
      <c r="R716" s="243">
        <v>342</v>
      </c>
      <c r="S716" s="243">
        <v>310</v>
      </c>
      <c r="T716" s="244" t="s">
        <v>281</v>
      </c>
      <c r="U716" s="241">
        <f>M716+M717</f>
        <v>32.884538553735517</v>
      </c>
      <c r="V716" s="241">
        <f>N716+N717</f>
        <v>0</v>
      </c>
      <c r="W716" s="241">
        <f>O716+O717</f>
        <v>0</v>
      </c>
      <c r="X716" s="241">
        <f>P716+P717</f>
        <v>0</v>
      </c>
      <c r="Y716" s="429"/>
    </row>
    <row r="717" spans="2:25" ht="30.75" customHeight="1" outlineLevel="1" thickBot="1" x14ac:dyDescent="0.3">
      <c r="B717" s="2">
        <v>680</v>
      </c>
      <c r="C717" s="2">
        <v>598</v>
      </c>
      <c r="D717" s="354" t="s">
        <v>1137</v>
      </c>
      <c r="E717" s="226">
        <v>1.5381542149420695</v>
      </c>
      <c r="F717" s="225"/>
      <c r="G717" s="225"/>
      <c r="H717" s="225"/>
      <c r="J717" s="228">
        <v>680</v>
      </c>
      <c r="K717" s="228">
        <v>598</v>
      </c>
      <c r="L717" s="270" t="str">
        <f>D719</f>
        <v>Хмельницький міськрайонний суд Хмельницької області</v>
      </c>
      <c r="M717" s="248">
        <f>E719</f>
        <v>29.896124650419495</v>
      </c>
      <c r="N717" s="271">
        <f>F719</f>
        <v>0</v>
      </c>
      <c r="O717" s="271">
        <f>G719</f>
        <v>0</v>
      </c>
      <c r="P717" s="271">
        <f>H719</f>
        <v>0</v>
      </c>
      <c r="R717" s="228"/>
      <c r="S717" s="228"/>
      <c r="T717" s="253"/>
      <c r="U717" s="251"/>
      <c r="V717" s="251"/>
      <c r="W717" s="251"/>
      <c r="X717" s="251"/>
      <c r="Y717" s="429"/>
    </row>
    <row r="718" spans="2:25" ht="30" customHeight="1" outlineLevel="1" thickTop="1" x14ac:dyDescent="0.25">
      <c r="B718" s="2">
        <v>681</v>
      </c>
      <c r="C718" s="2">
        <v>599</v>
      </c>
      <c r="D718" s="354" t="s">
        <v>1138</v>
      </c>
      <c r="E718" s="226">
        <v>1.9816220535357569</v>
      </c>
      <c r="F718" s="225"/>
      <c r="G718" s="225"/>
      <c r="H718" s="225"/>
      <c r="J718" s="243">
        <v>681</v>
      </c>
      <c r="K718" s="243">
        <v>599</v>
      </c>
      <c r="L718" s="244" t="str">
        <f>D714</f>
        <v>Полонський районний суд Хмельницької області</v>
      </c>
      <c r="M718" s="241">
        <f>E714</f>
        <v>2.9844186975629245</v>
      </c>
      <c r="N718" s="242">
        <f>F714</f>
        <v>0</v>
      </c>
      <c r="O718" s="242">
        <f>G714</f>
        <v>0</v>
      </c>
      <c r="P718" s="242">
        <f>H714</f>
        <v>0</v>
      </c>
      <c r="R718" s="243">
        <v>343</v>
      </c>
      <c r="S718" s="243">
        <v>311</v>
      </c>
      <c r="T718" s="244" t="s">
        <v>282</v>
      </c>
      <c r="U718" s="241">
        <f>M718+M719</f>
        <v>10.910906911705952</v>
      </c>
      <c r="V718" s="241">
        <f>N718+N719</f>
        <v>0</v>
      </c>
      <c r="W718" s="241">
        <f>O718+O719</f>
        <v>0</v>
      </c>
      <c r="X718" s="241">
        <f>P718+P719</f>
        <v>0</v>
      </c>
    </row>
    <row r="719" spans="2:25" ht="30.75" customHeight="1" outlineLevel="1" thickBot="1" x14ac:dyDescent="0.3">
      <c r="B719" s="2">
        <v>682</v>
      </c>
      <c r="C719" s="2">
        <v>600</v>
      </c>
      <c r="D719" s="354" t="s">
        <v>1139</v>
      </c>
      <c r="E719" s="226">
        <v>29.896124650419495</v>
      </c>
      <c r="F719" s="225"/>
      <c r="G719" s="225"/>
      <c r="H719" s="225"/>
      <c r="J719" s="228">
        <v>682</v>
      </c>
      <c r="K719" s="228">
        <v>600</v>
      </c>
      <c r="L719" s="270" t="str">
        <f>D721</f>
        <v>Шепетівський міськрайонний суд Хмельницької області</v>
      </c>
      <c r="M719" s="248">
        <f>E721</f>
        <v>7.9264882141430277</v>
      </c>
      <c r="N719" s="271">
        <f>F721</f>
        <v>0</v>
      </c>
      <c r="O719" s="271">
        <f>G721</f>
        <v>0</v>
      </c>
      <c r="P719" s="271">
        <f>H721</f>
        <v>0</v>
      </c>
      <c r="R719" s="228"/>
      <c r="S719" s="228"/>
      <c r="T719" s="253"/>
      <c r="U719" s="251"/>
      <c r="V719" s="251"/>
      <c r="W719" s="251"/>
      <c r="X719" s="251"/>
    </row>
    <row r="720" spans="2:25" ht="30" customHeight="1" outlineLevel="1" thickTop="1" x14ac:dyDescent="0.25">
      <c r="B720" s="2">
        <v>683</v>
      </c>
      <c r="C720" s="2">
        <v>601</v>
      </c>
      <c r="D720" s="354" t="s">
        <v>1140</v>
      </c>
      <c r="E720" s="226">
        <v>2.9404714342788654</v>
      </c>
      <c r="F720" s="225"/>
      <c r="G720" s="225"/>
      <c r="H720" s="225"/>
      <c r="J720" s="243">
        <v>683</v>
      </c>
      <c r="K720" s="243">
        <v>601</v>
      </c>
      <c r="L720" s="244" t="str">
        <f>D703</f>
        <v>Віньковецький районний суд Хмельницької області</v>
      </c>
      <c r="M720" s="241">
        <f>E703</f>
        <v>1.9936076707950459</v>
      </c>
      <c r="N720" s="242">
        <f>F703</f>
        <v>0</v>
      </c>
      <c r="O720" s="242">
        <f>G703</f>
        <v>0</v>
      </c>
      <c r="P720" s="242">
        <f>H703</f>
        <v>0</v>
      </c>
      <c r="R720" s="243">
        <v>344</v>
      </c>
      <c r="S720" s="243">
        <v>312</v>
      </c>
      <c r="T720" s="326" t="s">
        <v>283</v>
      </c>
      <c r="U720" s="241">
        <f>M720+M721+M722</f>
        <v>9.9880143827407117</v>
      </c>
      <c r="V720" s="241">
        <f>N720+N721+N722</f>
        <v>0</v>
      </c>
      <c r="W720" s="241">
        <f>O720+O721+O722</f>
        <v>0</v>
      </c>
      <c r="X720" s="241">
        <f>P720+P721+P722</f>
        <v>0</v>
      </c>
    </row>
    <row r="721" spans="2:24" ht="30" customHeight="1" outlineLevel="1" x14ac:dyDescent="0.25">
      <c r="B721" s="2">
        <v>684</v>
      </c>
      <c r="C721" s="2">
        <v>602</v>
      </c>
      <c r="D721" s="354" t="s">
        <v>1141</v>
      </c>
      <c r="E721" s="226">
        <v>7.9264882141430277</v>
      </c>
      <c r="F721" s="225"/>
      <c r="G721" s="225"/>
      <c r="H721" s="225"/>
      <c r="J721" s="2">
        <v>684</v>
      </c>
      <c r="K721" s="2">
        <v>602</v>
      </c>
      <c r="L721" s="236" t="str">
        <f>D705</f>
        <v>Городоцький районний суд Хмельницької області</v>
      </c>
      <c r="M721" s="227">
        <f>E705</f>
        <v>2.9844186975629245</v>
      </c>
      <c r="N721" s="225">
        <f>F705</f>
        <v>0</v>
      </c>
      <c r="O721" s="225">
        <f>G705</f>
        <v>0</v>
      </c>
      <c r="P721" s="225">
        <f>H705</f>
        <v>0</v>
      </c>
      <c r="R721" s="2"/>
      <c r="S721" s="2"/>
      <c r="T721" s="304"/>
      <c r="U721" s="158"/>
      <c r="V721" s="158"/>
      <c r="W721" s="158"/>
      <c r="X721" s="158"/>
    </row>
    <row r="722" spans="2:24" ht="30.75" customHeight="1" outlineLevel="1" thickBot="1" x14ac:dyDescent="0.3">
      <c r="B722" s="337">
        <v>685</v>
      </c>
      <c r="C722" s="337">
        <v>603</v>
      </c>
      <c r="D722" s="355" t="s">
        <v>1142</v>
      </c>
      <c r="E722" s="288">
        <v>5.0099880143827402</v>
      </c>
      <c r="F722" s="287"/>
      <c r="G722" s="287"/>
      <c r="H722" s="287"/>
      <c r="J722" s="337">
        <v>685</v>
      </c>
      <c r="K722" s="337">
        <v>603</v>
      </c>
      <c r="L722" s="351" t="str">
        <f t="shared" ref="L722:P723" si="175">D722</f>
        <v>Ярмолинецький районний суд Хмельницької області</v>
      </c>
      <c r="M722" s="350">
        <f t="shared" si="175"/>
        <v>5.0099880143827402</v>
      </c>
      <c r="N722" s="287">
        <f t="shared" si="175"/>
        <v>0</v>
      </c>
      <c r="O722" s="287">
        <f t="shared" si="175"/>
        <v>0</v>
      </c>
      <c r="P722" s="287">
        <f t="shared" si="175"/>
        <v>0</v>
      </c>
      <c r="R722" s="337"/>
      <c r="S722" s="337"/>
      <c r="T722" s="376"/>
      <c r="U722" s="339"/>
      <c r="V722" s="339"/>
      <c r="W722" s="339"/>
      <c r="X722" s="339"/>
    </row>
    <row r="723" spans="2:24" ht="15" customHeight="1" outlineLevel="1" thickTop="1" x14ac:dyDescent="0.25">
      <c r="B723" s="243">
        <v>686</v>
      </c>
      <c r="C723" s="243">
        <v>604</v>
      </c>
      <c r="D723" s="360" t="s">
        <v>1143</v>
      </c>
      <c r="E723" s="291">
        <v>2.2000000000000002</v>
      </c>
      <c r="F723" s="242"/>
      <c r="G723" s="242"/>
      <c r="H723" s="242"/>
      <c r="J723" s="243">
        <v>686</v>
      </c>
      <c r="K723" s="243">
        <v>604</v>
      </c>
      <c r="L723" s="244" t="str">
        <f t="shared" si="175"/>
        <v>Ватутінський міський суд Черкаської області</v>
      </c>
      <c r="M723" s="241">
        <f t="shared" si="175"/>
        <v>2.2000000000000002</v>
      </c>
      <c r="N723" s="242">
        <f t="shared" si="175"/>
        <v>0</v>
      </c>
      <c r="O723" s="242">
        <f t="shared" si="175"/>
        <v>0</v>
      </c>
      <c r="P723" s="242">
        <f t="shared" si="175"/>
        <v>0</v>
      </c>
      <c r="R723" s="243">
        <v>345</v>
      </c>
      <c r="S723" s="243">
        <v>313</v>
      </c>
      <c r="T723" s="244" t="s">
        <v>284</v>
      </c>
      <c r="U723" s="241">
        <f>M723+M724+M725+M726</f>
        <v>9.6239999999999988</v>
      </c>
      <c r="V723" s="241">
        <f>N723+N724+N725+N726</f>
        <v>0</v>
      </c>
      <c r="W723" s="241">
        <f>O723+O724+O725+O726</f>
        <v>0</v>
      </c>
      <c r="X723" s="241">
        <f>P723+P724+P725+P726</f>
        <v>0</v>
      </c>
    </row>
    <row r="724" spans="2:24" ht="30" customHeight="1" outlineLevel="1" x14ac:dyDescent="0.25">
      <c r="B724" s="2">
        <v>687</v>
      </c>
      <c r="C724" s="2">
        <v>605</v>
      </c>
      <c r="D724" s="354" t="s">
        <v>1144</v>
      </c>
      <c r="E724" s="226">
        <v>3.964</v>
      </c>
      <c r="F724" s="225"/>
      <c r="G724" s="225"/>
      <c r="H724" s="225"/>
      <c r="J724" s="2">
        <v>687</v>
      </c>
      <c r="K724" s="2">
        <v>605</v>
      </c>
      <c r="L724" s="236" t="str">
        <f>D727</f>
        <v>Звенигородський районний суд Черкаської області</v>
      </c>
      <c r="M724" s="241">
        <f>E727</f>
        <v>3.74</v>
      </c>
      <c r="N724" s="225">
        <f>F727</f>
        <v>0</v>
      </c>
      <c r="O724" s="225">
        <f>G727</f>
        <v>0</v>
      </c>
      <c r="P724" s="225">
        <f>H727</f>
        <v>0</v>
      </c>
      <c r="R724" s="2"/>
      <c r="S724" s="2"/>
      <c r="T724" s="304"/>
      <c r="U724" s="158"/>
      <c r="V724" s="158"/>
      <c r="W724" s="158"/>
      <c r="X724" s="158"/>
    </row>
    <row r="725" spans="2:24" ht="30" customHeight="1" outlineLevel="1" x14ac:dyDescent="0.25">
      <c r="B725" s="2">
        <v>688</v>
      </c>
      <c r="C725" s="2">
        <v>606</v>
      </c>
      <c r="D725" s="354" t="s">
        <v>1145</v>
      </c>
      <c r="E725" s="226">
        <v>1</v>
      </c>
      <c r="F725" s="225"/>
      <c r="G725" s="225"/>
      <c r="H725" s="225"/>
      <c r="J725" s="2">
        <v>688</v>
      </c>
      <c r="K725" s="2">
        <v>606</v>
      </c>
      <c r="L725" s="236" t="str">
        <f t="shared" ref="L725:P726" si="176">D732</f>
        <v>Катеринопільський районний суд Черкаської області</v>
      </c>
      <c r="M725" s="227">
        <f t="shared" si="176"/>
        <v>1.4159999999999999</v>
      </c>
      <c r="N725" s="225">
        <f t="shared" si="176"/>
        <v>0</v>
      </c>
      <c r="O725" s="225">
        <f t="shared" si="176"/>
        <v>0</v>
      </c>
      <c r="P725" s="225">
        <f t="shared" si="176"/>
        <v>0</v>
      </c>
      <c r="R725" s="2"/>
      <c r="S725" s="2"/>
      <c r="T725" s="304"/>
      <c r="U725" s="158"/>
      <c r="V725" s="158"/>
      <c r="W725" s="158"/>
      <c r="X725" s="158"/>
    </row>
    <row r="726" spans="2:24" ht="15.75" customHeight="1" outlineLevel="1" thickBot="1" x14ac:dyDescent="0.3">
      <c r="B726" s="2">
        <v>689</v>
      </c>
      <c r="C726" s="2">
        <v>607</v>
      </c>
      <c r="D726" s="354" t="s">
        <v>1146</v>
      </c>
      <c r="E726" s="226">
        <v>2.552</v>
      </c>
      <c r="F726" s="225"/>
      <c r="G726" s="225"/>
      <c r="H726" s="225"/>
      <c r="J726" s="228">
        <v>689</v>
      </c>
      <c r="K726" s="228">
        <v>607</v>
      </c>
      <c r="L726" s="270" t="str">
        <f t="shared" si="176"/>
        <v>Лисянський районний суд Черкаської області</v>
      </c>
      <c r="M726" s="248">
        <f t="shared" si="176"/>
        <v>2.2679999999999998</v>
      </c>
      <c r="N726" s="271">
        <f t="shared" si="176"/>
        <v>0</v>
      </c>
      <c r="O726" s="271">
        <f t="shared" si="176"/>
        <v>0</v>
      </c>
      <c r="P726" s="271">
        <f t="shared" si="176"/>
        <v>0</v>
      </c>
      <c r="R726" s="228"/>
      <c r="S726" s="228"/>
      <c r="T726" s="347"/>
      <c r="U726" s="251"/>
      <c r="V726" s="251"/>
      <c r="W726" s="251"/>
      <c r="X726" s="251"/>
    </row>
    <row r="727" spans="2:24" ht="15" customHeight="1" outlineLevel="1" thickTop="1" x14ac:dyDescent="0.25">
      <c r="B727" s="2">
        <v>690</v>
      </c>
      <c r="C727" s="2">
        <v>608</v>
      </c>
      <c r="D727" s="354" t="s">
        <v>1147</v>
      </c>
      <c r="E727" s="226">
        <v>3.74</v>
      </c>
      <c r="F727" s="225"/>
      <c r="G727" s="225"/>
      <c r="H727" s="225"/>
      <c r="J727" s="243">
        <v>690</v>
      </c>
      <c r="K727" s="243">
        <v>608</v>
      </c>
      <c r="L727" s="244" t="str">
        <f>D725</f>
        <v>Драбівський районний суд Черкаської області</v>
      </c>
      <c r="M727" s="241">
        <f>E725</f>
        <v>1</v>
      </c>
      <c r="N727" s="242">
        <f>F725</f>
        <v>0</v>
      </c>
      <c r="O727" s="242">
        <f>G725</f>
        <v>0</v>
      </c>
      <c r="P727" s="242">
        <f>H725</f>
        <v>0</v>
      </c>
      <c r="R727" s="243">
        <v>346</v>
      </c>
      <c r="S727" s="243">
        <v>314</v>
      </c>
      <c r="T727" s="244" t="s">
        <v>285</v>
      </c>
      <c r="U727" s="241">
        <f>M727+M728+M729</f>
        <v>5.96</v>
      </c>
      <c r="V727" s="241">
        <f>N727+N728+N729</f>
        <v>0</v>
      </c>
      <c r="W727" s="241">
        <f>O727+O728+O729</f>
        <v>0</v>
      </c>
      <c r="X727" s="241">
        <f>P727+P728+P729</f>
        <v>0</v>
      </c>
    </row>
    <row r="728" spans="2:24" ht="30" customHeight="1" outlineLevel="1" x14ac:dyDescent="0.25">
      <c r="B728" s="2">
        <v>691</v>
      </c>
      <c r="C728" s="2">
        <v>609</v>
      </c>
      <c r="D728" s="354" t="s">
        <v>1148</v>
      </c>
      <c r="E728" s="226">
        <v>2</v>
      </c>
      <c r="F728" s="225"/>
      <c r="G728" s="225"/>
      <c r="H728" s="225"/>
      <c r="J728" s="2">
        <v>691</v>
      </c>
      <c r="K728" s="2">
        <v>609</v>
      </c>
      <c r="L728" s="236" t="str">
        <f>D728</f>
        <v>Золотоніський міськрайонний суд Черкаської області</v>
      </c>
      <c r="M728" s="227">
        <f>E728</f>
        <v>2</v>
      </c>
      <c r="N728" s="225">
        <f>F728</f>
        <v>0</v>
      </c>
      <c r="O728" s="225">
        <f>G728</f>
        <v>0</v>
      </c>
      <c r="P728" s="225">
        <f>H728</f>
        <v>0</v>
      </c>
      <c r="R728" s="2"/>
      <c r="S728" s="2"/>
      <c r="T728" s="304"/>
      <c r="U728" s="158"/>
      <c r="V728" s="158"/>
      <c r="W728" s="158"/>
      <c r="X728" s="158"/>
    </row>
    <row r="729" spans="2:24" ht="30.75" customHeight="1" outlineLevel="1" thickBot="1" x14ac:dyDescent="0.3">
      <c r="B729" s="2">
        <v>692</v>
      </c>
      <c r="C729" s="2">
        <v>610</v>
      </c>
      <c r="D729" s="354" t="s">
        <v>1149</v>
      </c>
      <c r="E729" s="226">
        <v>1.208</v>
      </c>
      <c r="F729" s="225"/>
      <c r="G729" s="225"/>
      <c r="H729" s="225"/>
      <c r="J729" s="228">
        <v>692</v>
      </c>
      <c r="K729" s="228">
        <v>610</v>
      </c>
      <c r="L729" s="270" t="str">
        <f>D744</f>
        <v>Чорнобаївський районний суд Черкаської області</v>
      </c>
      <c r="M729" s="248">
        <f>E744</f>
        <v>2.96</v>
      </c>
      <c r="N729" s="271">
        <f>F744</f>
        <v>0</v>
      </c>
      <c r="O729" s="271">
        <f>G744</f>
        <v>0</v>
      </c>
      <c r="P729" s="271">
        <f>H744</f>
        <v>0</v>
      </c>
      <c r="R729" s="228"/>
      <c r="S729" s="228"/>
      <c r="T729" s="347"/>
      <c r="U729" s="251"/>
      <c r="V729" s="251"/>
      <c r="W729" s="251"/>
      <c r="X729" s="251"/>
    </row>
    <row r="730" spans="2:24" ht="30" customHeight="1" outlineLevel="1" thickTop="1" x14ac:dyDescent="0.25">
      <c r="B730" s="2">
        <v>693</v>
      </c>
      <c r="C730" s="2">
        <v>611</v>
      </c>
      <c r="D730" s="354" t="s">
        <v>1150</v>
      </c>
      <c r="E730" s="226">
        <v>1</v>
      </c>
      <c r="F730" s="225"/>
      <c r="G730" s="225"/>
      <c r="H730" s="225"/>
      <c r="J730" s="243">
        <v>693</v>
      </c>
      <c r="K730" s="243">
        <v>611</v>
      </c>
      <c r="L730" s="244" t="str">
        <f>D724</f>
        <v>Городищенський районний суд Черкаської області</v>
      </c>
      <c r="M730" s="241">
        <f>E724</f>
        <v>3.964</v>
      </c>
      <c r="N730" s="242">
        <f>F724</f>
        <v>0</v>
      </c>
      <c r="O730" s="242">
        <f>G724</f>
        <v>0</v>
      </c>
      <c r="P730" s="242">
        <f>H724</f>
        <v>0</v>
      </c>
      <c r="R730" s="243">
        <v>347</v>
      </c>
      <c r="S730" s="243">
        <v>315</v>
      </c>
      <c r="T730" s="244" t="s">
        <v>287</v>
      </c>
      <c r="U730" s="241">
        <f>M730+M731</f>
        <v>5.1719999999999997</v>
      </c>
      <c r="V730" s="241">
        <f>N730+N731</f>
        <v>0</v>
      </c>
      <c r="W730" s="241">
        <f>O730+O731</f>
        <v>0</v>
      </c>
      <c r="X730" s="241">
        <f>P730+P731</f>
        <v>0</v>
      </c>
    </row>
    <row r="731" spans="2:24" ht="30.75" customHeight="1" outlineLevel="1" thickBot="1" x14ac:dyDescent="0.3">
      <c r="B731" s="2">
        <v>694</v>
      </c>
      <c r="C731" s="2">
        <v>612</v>
      </c>
      <c r="D731" s="354" t="s">
        <v>1151</v>
      </c>
      <c r="E731" s="226">
        <v>1.992</v>
      </c>
      <c r="F731" s="225"/>
      <c r="G731" s="225"/>
      <c r="H731" s="225"/>
      <c r="J731" s="228">
        <v>694</v>
      </c>
      <c r="K731" s="228">
        <v>612</v>
      </c>
      <c r="L731" s="270" t="str">
        <f>D729</f>
        <v>Корсунь-Шевченківський районний суд Черкаської області</v>
      </c>
      <c r="M731" s="248">
        <f>E729</f>
        <v>1.208</v>
      </c>
      <c r="N731" s="271">
        <f>F729</f>
        <v>0</v>
      </c>
      <c r="O731" s="271">
        <f>G729</f>
        <v>0</v>
      </c>
      <c r="P731" s="271">
        <f>H729</f>
        <v>0</v>
      </c>
      <c r="R731" s="228"/>
      <c r="S731" s="228"/>
      <c r="T731" s="253"/>
      <c r="U731" s="251"/>
      <c r="V731" s="251"/>
      <c r="W731" s="251"/>
      <c r="X731" s="251"/>
    </row>
    <row r="732" spans="2:24" ht="15" customHeight="1" outlineLevel="1" thickTop="1" x14ac:dyDescent="0.25">
      <c r="B732" s="2">
        <v>695</v>
      </c>
      <c r="C732" s="2">
        <v>613</v>
      </c>
      <c r="D732" s="354" t="s">
        <v>1152</v>
      </c>
      <c r="E732" s="226">
        <v>1.4159999999999999</v>
      </c>
      <c r="F732" s="225"/>
      <c r="G732" s="225"/>
      <c r="H732" s="225"/>
      <c r="J732" s="243">
        <v>695</v>
      </c>
      <c r="K732" s="243">
        <v>613</v>
      </c>
      <c r="L732" s="244" t="str">
        <f>D726</f>
        <v>Жашківський районний суд Черкаської області</v>
      </c>
      <c r="M732" s="241">
        <f>E726</f>
        <v>2.552</v>
      </c>
      <c r="N732" s="242">
        <f>F726</f>
        <v>0</v>
      </c>
      <c r="O732" s="242">
        <f>G726</f>
        <v>0</v>
      </c>
      <c r="P732" s="242">
        <f>H726</f>
        <v>0</v>
      </c>
      <c r="R732" s="243">
        <v>348</v>
      </c>
      <c r="S732" s="243">
        <v>316</v>
      </c>
      <c r="T732" s="244" t="s">
        <v>288</v>
      </c>
      <c r="U732" s="241">
        <f>M732+M733+M734</f>
        <v>6.6840000000000002</v>
      </c>
      <c r="V732" s="241">
        <f>N732+N733+N734</f>
        <v>0</v>
      </c>
      <c r="W732" s="241">
        <f>O732+O733+O734</f>
        <v>0</v>
      </c>
      <c r="X732" s="241">
        <f>P732+P733+P734</f>
        <v>0</v>
      </c>
    </row>
    <row r="733" spans="2:24" ht="30" customHeight="1" outlineLevel="1" x14ac:dyDescent="0.25">
      <c r="B733" s="2">
        <v>696</v>
      </c>
      <c r="C733" s="2">
        <v>614</v>
      </c>
      <c r="D733" s="354" t="s">
        <v>1153</v>
      </c>
      <c r="E733" s="226">
        <v>2.2679999999999998</v>
      </c>
      <c r="F733" s="225"/>
      <c r="G733" s="225"/>
      <c r="H733" s="225"/>
      <c r="J733" s="2">
        <v>696</v>
      </c>
      <c r="K733" s="2">
        <v>614</v>
      </c>
      <c r="L733" s="236" t="str">
        <f>D735</f>
        <v>Монастирищенський районний суд Черкаської області</v>
      </c>
      <c r="M733" s="227">
        <f>E735</f>
        <v>2.2999999999999998</v>
      </c>
      <c r="N733" s="225">
        <f>F735</f>
        <v>0</v>
      </c>
      <c r="O733" s="225">
        <f>G735</f>
        <v>0</v>
      </c>
      <c r="P733" s="225">
        <f>H735</f>
        <v>0</v>
      </c>
      <c r="R733" s="2"/>
      <c r="S733" s="2"/>
      <c r="T733" s="304"/>
      <c r="U733" s="158"/>
      <c r="V733" s="158"/>
      <c r="W733" s="158"/>
      <c r="X733" s="158"/>
    </row>
    <row r="734" spans="2:24" ht="30.75" customHeight="1" outlineLevel="1" thickBot="1" x14ac:dyDescent="0.3">
      <c r="B734" s="2">
        <v>697</v>
      </c>
      <c r="C734" s="2">
        <v>615</v>
      </c>
      <c r="D734" s="354" t="s">
        <v>1154</v>
      </c>
      <c r="E734" s="226">
        <v>3</v>
      </c>
      <c r="F734" s="225"/>
      <c r="G734" s="225"/>
      <c r="H734" s="225"/>
      <c r="J734" s="228">
        <v>697</v>
      </c>
      <c r="K734" s="228">
        <v>615</v>
      </c>
      <c r="L734" s="270" t="str">
        <f>D742</f>
        <v>Христинівський районний суд Черкаської області</v>
      </c>
      <c r="M734" s="248">
        <f>E742</f>
        <v>1.8320000000000001</v>
      </c>
      <c r="N734" s="271">
        <f>F742</f>
        <v>0</v>
      </c>
      <c r="O734" s="271">
        <f>G742</f>
        <v>0</v>
      </c>
      <c r="P734" s="271">
        <f>H742</f>
        <v>0</v>
      </c>
      <c r="R734" s="228"/>
      <c r="S734" s="228"/>
      <c r="T734" s="347"/>
      <c r="U734" s="251"/>
      <c r="V734" s="251"/>
      <c r="W734" s="251"/>
      <c r="X734" s="251"/>
    </row>
    <row r="735" spans="2:24" ht="30" customHeight="1" outlineLevel="1" thickTop="1" x14ac:dyDescent="0.25">
      <c r="B735" s="2">
        <v>698</v>
      </c>
      <c r="C735" s="2">
        <v>616</v>
      </c>
      <c r="D735" s="354" t="s">
        <v>1155</v>
      </c>
      <c r="E735" s="226">
        <v>2.2999999999999998</v>
      </c>
      <c r="F735" s="225"/>
      <c r="G735" s="225"/>
      <c r="H735" s="225"/>
      <c r="J735" s="243">
        <v>698</v>
      </c>
      <c r="K735" s="243">
        <v>616</v>
      </c>
      <c r="L735" s="244" t="str">
        <f>D730</f>
        <v>Кам’янський районний суд Черкаської області</v>
      </c>
      <c r="M735" s="241">
        <f>E730</f>
        <v>1</v>
      </c>
      <c r="N735" s="242">
        <f>F730</f>
        <v>0</v>
      </c>
      <c r="O735" s="242">
        <f>G730</f>
        <v>0</v>
      </c>
      <c r="P735" s="242">
        <f>H730</f>
        <v>0</v>
      </c>
      <c r="R735" s="243">
        <v>349</v>
      </c>
      <c r="S735" s="243">
        <v>317</v>
      </c>
      <c r="T735" s="326" t="s">
        <v>289</v>
      </c>
      <c r="U735" s="241">
        <f>M735+M736+M737</f>
        <v>6.4039999999999999</v>
      </c>
      <c r="V735" s="241">
        <f>N735+N736+N737</f>
        <v>0</v>
      </c>
      <c r="W735" s="241">
        <f>O735+O736+O737</f>
        <v>0</v>
      </c>
      <c r="X735" s="241">
        <f>P735+P736+P737</f>
        <v>0</v>
      </c>
    </row>
    <row r="736" spans="2:24" ht="30" customHeight="1" outlineLevel="1" x14ac:dyDescent="0.25">
      <c r="B736" s="2">
        <v>699</v>
      </c>
      <c r="C736" s="2">
        <v>617</v>
      </c>
      <c r="D736" s="354" t="s">
        <v>1156</v>
      </c>
      <c r="E736" s="226">
        <v>11.84</v>
      </c>
      <c r="F736" s="225"/>
      <c r="G736" s="225"/>
      <c r="H736" s="225"/>
      <c r="J736" s="2">
        <v>699</v>
      </c>
      <c r="K736" s="2">
        <v>617</v>
      </c>
      <c r="L736" s="236" t="str">
        <f>D739</f>
        <v>Смілянський міськрайонний суд Черкаської області</v>
      </c>
      <c r="M736" s="227">
        <f>E739</f>
        <v>4.5359999999999996</v>
      </c>
      <c r="N736" s="225">
        <f>F739</f>
        <v>0</v>
      </c>
      <c r="O736" s="225">
        <f>G739</f>
        <v>0</v>
      </c>
      <c r="P736" s="225">
        <f>H739</f>
        <v>0</v>
      </c>
      <c r="R736" s="2"/>
      <c r="S736" s="2"/>
      <c r="T736" s="304"/>
      <c r="U736" s="158"/>
      <c r="V736" s="158"/>
      <c r="W736" s="158"/>
      <c r="X736" s="158"/>
    </row>
    <row r="737" spans="2:24" ht="15.75" customHeight="1" outlineLevel="1" thickBot="1" x14ac:dyDescent="0.3">
      <c r="B737" s="2">
        <v>700</v>
      </c>
      <c r="C737" s="2">
        <v>618</v>
      </c>
      <c r="D737" s="354" t="s">
        <v>1157</v>
      </c>
      <c r="E737" s="226">
        <v>12.9</v>
      </c>
      <c r="F737" s="225"/>
      <c r="G737" s="225"/>
      <c r="H737" s="225"/>
      <c r="J737" s="228">
        <v>700</v>
      </c>
      <c r="K737" s="228">
        <v>618</v>
      </c>
      <c r="L737" s="270" t="str">
        <f>D745</f>
        <v>Шполянський районний суд Черкаської області</v>
      </c>
      <c r="M737" s="248">
        <f>E745</f>
        <v>0.86799999999999999</v>
      </c>
      <c r="N737" s="271">
        <f>F745</f>
        <v>0</v>
      </c>
      <c r="O737" s="271">
        <f>G745</f>
        <v>0</v>
      </c>
      <c r="P737" s="271">
        <f>H745</f>
        <v>0</v>
      </c>
      <c r="R737" s="228"/>
      <c r="S737" s="228"/>
      <c r="T737" s="347"/>
      <c r="U737" s="251"/>
      <c r="V737" s="251"/>
      <c r="W737" s="251"/>
      <c r="X737" s="251"/>
    </row>
    <row r="738" spans="2:24" ht="15" customHeight="1" outlineLevel="1" thickTop="1" x14ac:dyDescent="0.25">
      <c r="B738" s="2">
        <v>701</v>
      </c>
      <c r="C738" s="2">
        <v>619</v>
      </c>
      <c r="D738" s="354" t="s">
        <v>1158</v>
      </c>
      <c r="E738" s="226">
        <v>5.0279999999999996</v>
      </c>
      <c r="F738" s="225"/>
      <c r="G738" s="225"/>
      <c r="H738" s="225"/>
      <c r="J738" s="243">
        <v>701</v>
      </c>
      <c r="K738" s="243">
        <v>619</v>
      </c>
      <c r="L738" s="244" t="str">
        <f>D734</f>
        <v>Маньківський районний суд Черкаської області</v>
      </c>
      <c r="M738" s="241">
        <f>E734</f>
        <v>3</v>
      </c>
      <c r="N738" s="242">
        <f>F734</f>
        <v>0</v>
      </c>
      <c r="O738" s="242">
        <f>G734</f>
        <v>0</v>
      </c>
      <c r="P738" s="242">
        <f>H734</f>
        <v>0</v>
      </c>
      <c r="R738" s="243">
        <v>350</v>
      </c>
      <c r="S738" s="243">
        <v>318</v>
      </c>
      <c r="T738" s="244" t="s">
        <v>290</v>
      </c>
      <c r="U738" s="241">
        <f>M738+M739</f>
        <v>6.7439999999999998</v>
      </c>
      <c r="V738" s="241">
        <f>N738+N739</f>
        <v>0</v>
      </c>
      <c r="W738" s="241">
        <f>O738+O739</f>
        <v>0</v>
      </c>
      <c r="X738" s="241">
        <f>P738+P739</f>
        <v>0</v>
      </c>
    </row>
    <row r="739" spans="2:24" ht="15.75" customHeight="1" outlineLevel="1" thickBot="1" x14ac:dyDescent="0.3">
      <c r="B739" s="2">
        <v>702</v>
      </c>
      <c r="C739" s="2">
        <v>620</v>
      </c>
      <c r="D739" s="354" t="s">
        <v>1159</v>
      </c>
      <c r="E739" s="226">
        <v>4.5359999999999996</v>
      </c>
      <c r="F739" s="225"/>
      <c r="G739" s="225"/>
      <c r="H739" s="225"/>
      <c r="J739" s="228">
        <v>702</v>
      </c>
      <c r="K739" s="228">
        <v>620</v>
      </c>
      <c r="L739" s="270" t="str">
        <f>D740</f>
        <v>Тальнівський районний суд Черкаської області</v>
      </c>
      <c r="M739" s="248">
        <f>E740</f>
        <v>3.7440000000000002</v>
      </c>
      <c r="N739" s="271">
        <f>F740</f>
        <v>0</v>
      </c>
      <c r="O739" s="271">
        <f>G740</f>
        <v>0</v>
      </c>
      <c r="P739" s="271">
        <f>H740</f>
        <v>0</v>
      </c>
      <c r="R739" s="228"/>
      <c r="S739" s="228"/>
      <c r="T739" s="253"/>
      <c r="U739" s="251"/>
      <c r="V739" s="251"/>
      <c r="W739" s="251"/>
      <c r="X739" s="251"/>
    </row>
    <row r="740" spans="2:24" ht="31.5" customHeight="1" outlineLevel="1" thickTop="1" thickBot="1" x14ac:dyDescent="0.3">
      <c r="B740" s="2">
        <v>703</v>
      </c>
      <c r="C740" s="2">
        <v>621</v>
      </c>
      <c r="D740" s="354" t="s">
        <v>1160</v>
      </c>
      <c r="E740" s="226">
        <v>3.7440000000000002</v>
      </c>
      <c r="F740" s="225"/>
      <c r="G740" s="225"/>
      <c r="H740" s="225"/>
      <c r="J740" s="228">
        <v>703</v>
      </c>
      <c r="K740" s="228">
        <v>621</v>
      </c>
      <c r="L740" s="238" t="str">
        <f>D731</f>
        <v>Канівський міськрайонний суд Черкаської області</v>
      </c>
      <c r="M740" s="231">
        <f>E731</f>
        <v>1.992</v>
      </c>
      <c r="N740" s="232">
        <f>F731</f>
        <v>0</v>
      </c>
      <c r="O740" s="232">
        <f>G731</f>
        <v>0</v>
      </c>
      <c r="P740" s="232">
        <f>H731</f>
        <v>0</v>
      </c>
      <c r="R740" s="228">
        <v>351</v>
      </c>
      <c r="S740" s="228">
        <v>319</v>
      </c>
      <c r="T740" s="238" t="s">
        <v>286</v>
      </c>
      <c r="U740" s="235">
        <f t="shared" ref="U740:X741" si="177">M740</f>
        <v>1.992</v>
      </c>
      <c r="V740" s="235">
        <f t="shared" si="177"/>
        <v>0</v>
      </c>
      <c r="W740" s="235">
        <f t="shared" si="177"/>
        <v>0</v>
      </c>
      <c r="X740" s="235">
        <f t="shared" si="177"/>
        <v>0</v>
      </c>
    </row>
    <row r="741" spans="2:24" ht="31.5" customHeight="1" outlineLevel="1" thickTop="1" thickBot="1" x14ac:dyDescent="0.3">
      <c r="B741" s="2">
        <v>704</v>
      </c>
      <c r="C741" s="2">
        <v>622</v>
      </c>
      <c r="D741" s="354" t="s">
        <v>1161</v>
      </c>
      <c r="E741" s="226">
        <v>6.8</v>
      </c>
      <c r="F741" s="225"/>
      <c r="G741" s="225"/>
      <c r="H741" s="225"/>
      <c r="J741" s="228">
        <v>704</v>
      </c>
      <c r="K741" s="228">
        <v>622</v>
      </c>
      <c r="L741" s="238" t="str">
        <f>D741</f>
        <v>Уманський міськрайонний суд Черкаської області</v>
      </c>
      <c r="M741" s="231">
        <f>E741</f>
        <v>6.8</v>
      </c>
      <c r="N741" s="232">
        <f>F741</f>
        <v>0</v>
      </c>
      <c r="O741" s="232">
        <f>G741</f>
        <v>0</v>
      </c>
      <c r="P741" s="232">
        <f>H741</f>
        <v>0</v>
      </c>
      <c r="R741" s="228">
        <v>352</v>
      </c>
      <c r="S741" s="228">
        <v>320</v>
      </c>
      <c r="T741" s="238" t="s">
        <v>291</v>
      </c>
      <c r="U741" s="235">
        <f t="shared" si="177"/>
        <v>6.8</v>
      </c>
      <c r="V741" s="235">
        <f t="shared" si="177"/>
        <v>0</v>
      </c>
      <c r="W741" s="235">
        <f t="shared" si="177"/>
        <v>0</v>
      </c>
      <c r="X741" s="235">
        <f t="shared" si="177"/>
        <v>0</v>
      </c>
    </row>
    <row r="742" spans="2:24" ht="15" customHeight="1" outlineLevel="1" thickTop="1" x14ac:dyDescent="0.25">
      <c r="B742" s="2">
        <v>705</v>
      </c>
      <c r="C742" s="2">
        <v>623</v>
      </c>
      <c r="D742" s="354" t="s">
        <v>1162</v>
      </c>
      <c r="E742" s="226">
        <v>1.8320000000000001</v>
      </c>
      <c r="F742" s="225"/>
      <c r="G742" s="225"/>
      <c r="H742" s="225"/>
      <c r="J742" s="243">
        <v>705</v>
      </c>
      <c r="K742" s="243">
        <v>623</v>
      </c>
      <c r="L742" s="244" t="str">
        <f>D738</f>
        <v>Черкаський районний суд Черкаської області</v>
      </c>
      <c r="M742" s="241">
        <f>E738</f>
        <v>5.0279999999999996</v>
      </c>
      <c r="N742" s="242">
        <f>F738</f>
        <v>0</v>
      </c>
      <c r="O742" s="242">
        <f>G738</f>
        <v>0</v>
      </c>
      <c r="P742" s="242">
        <f>H738</f>
        <v>0</v>
      </c>
      <c r="R742" s="243">
        <v>353</v>
      </c>
      <c r="S742" s="243">
        <v>321</v>
      </c>
      <c r="T742" s="326" t="s">
        <v>292</v>
      </c>
      <c r="U742" s="241">
        <f>M742+M743+M744+M745</f>
        <v>31.308</v>
      </c>
      <c r="V742" s="241">
        <f>N742+N743+N744+N745</f>
        <v>0</v>
      </c>
      <c r="W742" s="241">
        <f>O742+O743+O744+O745</f>
        <v>0</v>
      </c>
      <c r="X742" s="241">
        <f>P742+P743+P744+P745</f>
        <v>0</v>
      </c>
    </row>
    <row r="743" spans="2:24" ht="15" customHeight="1" outlineLevel="1" x14ac:dyDescent="0.25">
      <c r="B743" s="2">
        <v>706</v>
      </c>
      <c r="C743" s="2">
        <v>624</v>
      </c>
      <c r="D743" s="354" t="s">
        <v>1163</v>
      </c>
      <c r="E743" s="226">
        <v>1.54</v>
      </c>
      <c r="F743" s="225"/>
      <c r="G743" s="225"/>
      <c r="H743" s="225"/>
      <c r="J743" s="2">
        <v>706</v>
      </c>
      <c r="K743" s="2">
        <v>624</v>
      </c>
      <c r="L743" s="244" t="str">
        <f>D743</f>
        <v>Чигиринський районний суд Черкаської області</v>
      </c>
      <c r="M743" s="227">
        <f>E743</f>
        <v>1.54</v>
      </c>
      <c r="N743" s="225">
        <f>F743</f>
        <v>0</v>
      </c>
      <c r="O743" s="225">
        <f>G743</f>
        <v>0</v>
      </c>
      <c r="P743" s="225">
        <f>H743</f>
        <v>0</v>
      </c>
      <c r="R743" s="2"/>
      <c r="S743" s="2"/>
      <c r="T743" s="304"/>
      <c r="U743" s="158"/>
      <c r="V743" s="158"/>
      <c r="W743" s="158"/>
      <c r="X743" s="158"/>
    </row>
    <row r="744" spans="2:24" ht="15" customHeight="1" outlineLevel="1" x14ac:dyDescent="0.25">
      <c r="B744" s="2">
        <v>707</v>
      </c>
      <c r="C744" s="2">
        <v>625</v>
      </c>
      <c r="D744" s="354" t="s">
        <v>1164</v>
      </c>
      <c r="E744" s="226">
        <v>2.96</v>
      </c>
      <c r="F744" s="225"/>
      <c r="G744" s="225"/>
      <c r="H744" s="225"/>
      <c r="J744" s="2">
        <v>707</v>
      </c>
      <c r="K744" s="2">
        <v>625</v>
      </c>
      <c r="L744" s="236" t="str">
        <f t="shared" ref="L744:P745" si="178">D736</f>
        <v>Придніпровський районний суд м.Черкаси</v>
      </c>
      <c r="M744" s="227">
        <f t="shared" si="178"/>
        <v>11.84</v>
      </c>
      <c r="N744" s="225">
        <f t="shared" si="178"/>
        <v>0</v>
      </c>
      <c r="O744" s="225">
        <f t="shared" si="178"/>
        <v>0</v>
      </c>
      <c r="P744" s="225">
        <f t="shared" si="178"/>
        <v>0</v>
      </c>
      <c r="R744" s="2"/>
      <c r="S744" s="2"/>
      <c r="T744" s="304"/>
      <c r="U744" s="158"/>
      <c r="V744" s="158"/>
      <c r="W744" s="158"/>
      <c r="X744" s="158"/>
    </row>
    <row r="745" spans="2:24" ht="15.75" customHeight="1" outlineLevel="1" thickBot="1" x14ac:dyDescent="0.3">
      <c r="B745" s="337">
        <v>708</v>
      </c>
      <c r="C745" s="337">
        <v>626</v>
      </c>
      <c r="D745" s="355" t="s">
        <v>1165</v>
      </c>
      <c r="E745" s="288">
        <v>0.86799999999999999</v>
      </c>
      <c r="F745" s="287"/>
      <c r="G745" s="287"/>
      <c r="H745" s="287"/>
      <c r="J745" s="337">
        <v>708</v>
      </c>
      <c r="K745" s="337">
        <v>626</v>
      </c>
      <c r="L745" s="357" t="str">
        <f t="shared" si="178"/>
        <v>Соснівський районний суд м.Черкаси</v>
      </c>
      <c r="M745" s="350">
        <f t="shared" si="178"/>
        <v>12.9</v>
      </c>
      <c r="N745" s="287">
        <f t="shared" si="178"/>
        <v>0</v>
      </c>
      <c r="O745" s="287">
        <f t="shared" si="178"/>
        <v>0</v>
      </c>
      <c r="P745" s="287">
        <f t="shared" si="178"/>
        <v>0</v>
      </c>
      <c r="R745" s="337"/>
      <c r="S745" s="337"/>
      <c r="T745" s="376"/>
      <c r="U745" s="339"/>
      <c r="V745" s="339"/>
      <c r="W745" s="339"/>
      <c r="X745" s="339"/>
    </row>
    <row r="746" spans="2:24" ht="15" customHeight="1" outlineLevel="1" thickTop="1" x14ac:dyDescent="0.25">
      <c r="B746" s="243">
        <v>709</v>
      </c>
      <c r="C746" s="243">
        <v>627</v>
      </c>
      <c r="D746" s="360" t="s">
        <v>1166</v>
      </c>
      <c r="E746" s="291">
        <v>7.7359999999999998</v>
      </c>
      <c r="F746" s="242"/>
      <c r="G746" s="242"/>
      <c r="H746" s="242"/>
      <c r="J746" s="243">
        <v>709</v>
      </c>
      <c r="K746" s="243">
        <v>627</v>
      </c>
      <c r="L746" s="244" t="str">
        <f>D749</f>
        <v>Вижницький районний суд Чернівецької області</v>
      </c>
      <c r="M746" s="241">
        <f>E749</f>
        <v>3</v>
      </c>
      <c r="N746" s="242">
        <f>F749</f>
        <v>0</v>
      </c>
      <c r="O746" s="242">
        <f>G749</f>
        <v>0</v>
      </c>
      <c r="P746" s="242">
        <f>H749</f>
        <v>0</v>
      </c>
      <c r="R746" s="243">
        <v>354</v>
      </c>
      <c r="S746" s="243">
        <v>322</v>
      </c>
      <c r="T746" s="244" t="s">
        <v>293</v>
      </c>
      <c r="U746" s="241">
        <f>M746+M747</f>
        <v>3.94</v>
      </c>
      <c r="V746" s="241">
        <f>N746+N747</f>
        <v>0</v>
      </c>
      <c r="W746" s="241">
        <f>O746+O747</f>
        <v>0</v>
      </c>
      <c r="X746" s="241">
        <f>P746+P747</f>
        <v>0</v>
      </c>
    </row>
    <row r="747" spans="2:24" ht="30.75" customHeight="1" outlineLevel="1" thickBot="1" x14ac:dyDescent="0.3">
      <c r="B747" s="2">
        <v>710</v>
      </c>
      <c r="C747" s="2">
        <v>628</v>
      </c>
      <c r="D747" s="354" t="s">
        <v>1167</v>
      </c>
      <c r="E747" s="226">
        <v>8.968</v>
      </c>
      <c r="F747" s="225"/>
      <c r="G747" s="225"/>
      <c r="H747" s="225"/>
      <c r="J747" s="228">
        <v>710</v>
      </c>
      <c r="K747" s="228">
        <v>628</v>
      </c>
      <c r="L747" s="270" t="str">
        <f>D756</f>
        <v>Путильський районний суд Чернівецької області</v>
      </c>
      <c r="M747" s="248">
        <f>E756</f>
        <v>0.94</v>
      </c>
      <c r="N747" s="271">
        <f>F756</f>
        <v>0</v>
      </c>
      <c r="O747" s="271">
        <f>G756</f>
        <v>0</v>
      </c>
      <c r="P747" s="271">
        <f>H756</f>
        <v>0</v>
      </c>
      <c r="R747" s="228"/>
      <c r="S747" s="228"/>
      <c r="T747" s="253"/>
      <c r="U747" s="251"/>
      <c r="V747" s="251"/>
      <c r="W747" s="251"/>
      <c r="X747" s="251"/>
    </row>
    <row r="748" spans="2:24" ht="30" customHeight="1" outlineLevel="1" thickTop="1" x14ac:dyDescent="0.25">
      <c r="B748" s="2">
        <v>711</v>
      </c>
      <c r="C748" s="2">
        <v>629</v>
      </c>
      <c r="D748" s="354" t="s">
        <v>1168</v>
      </c>
      <c r="E748" s="226">
        <v>4.9320000000000004</v>
      </c>
      <c r="F748" s="225"/>
      <c r="G748" s="225"/>
      <c r="H748" s="225"/>
      <c r="J748" s="243">
        <v>711</v>
      </c>
      <c r="K748" s="243">
        <v>629</v>
      </c>
      <c r="L748" s="244" t="str">
        <f>D752</f>
        <v>Заставнівський районний суд Чернівецької області</v>
      </c>
      <c r="M748" s="241">
        <f>E752</f>
        <v>2.2559999999999998</v>
      </c>
      <c r="N748" s="242">
        <f>F752</f>
        <v>0</v>
      </c>
      <c r="O748" s="242">
        <f>G752</f>
        <v>0</v>
      </c>
      <c r="P748" s="242">
        <f>H752</f>
        <v>0</v>
      </c>
      <c r="R748" s="243">
        <v>355</v>
      </c>
      <c r="S748" s="243">
        <v>323</v>
      </c>
      <c r="T748" s="244" t="s">
        <v>791</v>
      </c>
      <c r="U748" s="241">
        <f>M748+M749</f>
        <v>6.2560000000000002</v>
      </c>
      <c r="V748" s="241">
        <f>N748+N749</f>
        <v>0</v>
      </c>
      <c r="W748" s="241">
        <f>O748+O749</f>
        <v>0</v>
      </c>
      <c r="X748" s="241">
        <f>P748+P749</f>
        <v>0</v>
      </c>
    </row>
    <row r="749" spans="2:24" ht="15.75" customHeight="1" outlineLevel="1" thickBot="1" x14ac:dyDescent="0.3">
      <c r="B749" s="2">
        <v>712</v>
      </c>
      <c r="C749" s="2">
        <v>630</v>
      </c>
      <c r="D749" s="354" t="s">
        <v>1169</v>
      </c>
      <c r="E749" s="226">
        <v>3</v>
      </c>
      <c r="F749" s="225"/>
      <c r="G749" s="225"/>
      <c r="H749" s="225"/>
      <c r="J749" s="228">
        <v>712</v>
      </c>
      <c r="K749" s="228">
        <v>630</v>
      </c>
      <c r="L749" s="270" t="str">
        <f>D754</f>
        <v>Кіцманський районний суд Чернівецької області</v>
      </c>
      <c r="M749" s="248">
        <f>E754</f>
        <v>4</v>
      </c>
      <c r="N749" s="271">
        <f>F754</f>
        <v>0</v>
      </c>
      <c r="O749" s="271">
        <f>G754</f>
        <v>0</v>
      </c>
      <c r="P749" s="271">
        <f>H754</f>
        <v>0</v>
      </c>
      <c r="R749" s="228"/>
      <c r="S749" s="228"/>
      <c r="T749" s="253"/>
      <c r="U749" s="251"/>
      <c r="V749" s="251"/>
      <c r="W749" s="251"/>
      <c r="X749" s="251"/>
    </row>
    <row r="750" spans="2:24" ht="30" customHeight="1" outlineLevel="1" thickTop="1" x14ac:dyDescent="0.25">
      <c r="B750" s="2">
        <v>713</v>
      </c>
      <c r="C750" s="2">
        <v>631</v>
      </c>
      <c r="D750" s="354" t="s">
        <v>1170</v>
      </c>
      <c r="E750" s="226">
        <v>3.8439999999999999</v>
      </c>
      <c r="F750" s="225"/>
      <c r="G750" s="225"/>
      <c r="H750" s="225"/>
      <c r="J750" s="243">
        <v>713</v>
      </c>
      <c r="K750" s="243">
        <v>631</v>
      </c>
      <c r="L750" s="244" t="str">
        <f>D750</f>
        <v>Герцаївський районний суд Чернівецької області</v>
      </c>
      <c r="M750" s="241">
        <f>E750</f>
        <v>3.8439999999999999</v>
      </c>
      <c r="N750" s="242">
        <f>F750</f>
        <v>0</v>
      </c>
      <c r="O750" s="242">
        <f>G750</f>
        <v>0</v>
      </c>
      <c r="P750" s="242">
        <f>H750</f>
        <v>0</v>
      </c>
      <c r="R750" s="243">
        <v>356</v>
      </c>
      <c r="S750" s="243">
        <v>324</v>
      </c>
      <c r="T750" s="244" t="s">
        <v>793</v>
      </c>
      <c r="U750" s="241">
        <f>M750+M751+M752</f>
        <v>10.196</v>
      </c>
      <c r="V750" s="241">
        <f>N750+N751+N752</f>
        <v>0</v>
      </c>
      <c r="W750" s="241">
        <f>O750+O751+O752</f>
        <v>0</v>
      </c>
      <c r="X750" s="241">
        <f>P750+P751+P752</f>
        <v>0</v>
      </c>
    </row>
    <row r="751" spans="2:24" ht="30" customHeight="1" outlineLevel="1" x14ac:dyDescent="0.25">
      <c r="B751" s="2">
        <v>714</v>
      </c>
      <c r="C751" s="2">
        <v>632</v>
      </c>
      <c r="D751" s="354" t="s">
        <v>1171</v>
      </c>
      <c r="E751" s="226">
        <v>3.968</v>
      </c>
      <c r="F751" s="225"/>
      <c r="G751" s="225"/>
      <c r="H751" s="225"/>
      <c r="J751" s="2">
        <v>714</v>
      </c>
      <c r="K751" s="2">
        <v>632</v>
      </c>
      <c r="L751" s="236" t="str">
        <f>D755</f>
        <v>Новоселицький районний суд Чернівецької області</v>
      </c>
      <c r="M751" s="227">
        <f>E755</f>
        <v>3.944</v>
      </c>
      <c r="N751" s="225">
        <f>F755</f>
        <v>0</v>
      </c>
      <c r="O751" s="225">
        <f>G755</f>
        <v>0</v>
      </c>
      <c r="P751" s="225">
        <f>H755</f>
        <v>0</v>
      </c>
      <c r="R751" s="2"/>
      <c r="S751" s="2"/>
      <c r="T751" s="304"/>
      <c r="U751" s="158"/>
      <c r="V751" s="158"/>
      <c r="W751" s="158"/>
      <c r="X751" s="158"/>
    </row>
    <row r="752" spans="2:24" ht="15.75" customHeight="1" outlineLevel="1" thickBot="1" x14ac:dyDescent="0.3">
      <c r="B752" s="2">
        <v>715</v>
      </c>
      <c r="C752" s="2">
        <v>633</v>
      </c>
      <c r="D752" s="354" t="s">
        <v>1172</v>
      </c>
      <c r="E752" s="226">
        <v>2.2559999999999998</v>
      </c>
      <c r="F752" s="225"/>
      <c r="G752" s="225"/>
      <c r="H752" s="225"/>
      <c r="J752" s="228">
        <v>715</v>
      </c>
      <c r="K752" s="228">
        <v>633</v>
      </c>
      <c r="L752" s="270" t="str">
        <f>D759</f>
        <v>Хотинський районний суд Чернівецької області</v>
      </c>
      <c r="M752" s="248">
        <f>E759</f>
        <v>2.4079999999999999</v>
      </c>
      <c r="N752" s="271">
        <f>F759</f>
        <v>0</v>
      </c>
      <c r="O752" s="271">
        <f>G759</f>
        <v>0</v>
      </c>
      <c r="P752" s="271">
        <f>H759</f>
        <v>0</v>
      </c>
      <c r="R752" s="228"/>
      <c r="S752" s="228"/>
      <c r="T752" s="347"/>
      <c r="U752" s="251"/>
      <c r="V752" s="251"/>
      <c r="W752" s="251"/>
      <c r="X752" s="251"/>
    </row>
    <row r="753" spans="2:24" ht="30" customHeight="1" outlineLevel="1" thickTop="1" x14ac:dyDescent="0.25">
      <c r="B753" s="2">
        <v>716</v>
      </c>
      <c r="C753" s="2">
        <v>634</v>
      </c>
      <c r="D753" s="354" t="s">
        <v>1173</v>
      </c>
      <c r="E753" s="226">
        <v>1.98</v>
      </c>
      <c r="F753" s="225"/>
      <c r="G753" s="225"/>
      <c r="H753" s="225"/>
      <c r="J753" s="243">
        <v>716</v>
      </c>
      <c r="K753" s="243">
        <v>634</v>
      </c>
      <c r="L753" s="244" t="str">
        <f>D753</f>
        <v>Кельменецький районний суд Чернівецької області</v>
      </c>
      <c r="M753" s="241">
        <f>E753</f>
        <v>1.98</v>
      </c>
      <c r="N753" s="242">
        <f>F753</f>
        <v>0</v>
      </c>
      <c r="O753" s="242">
        <f>G753</f>
        <v>0</v>
      </c>
      <c r="P753" s="242">
        <f>H753</f>
        <v>0</v>
      </c>
      <c r="R753" s="243">
        <v>357</v>
      </c>
      <c r="S753" s="243">
        <v>325</v>
      </c>
      <c r="T753" s="244" t="s">
        <v>795</v>
      </c>
      <c r="U753" s="241">
        <f>M753+M754+M755</f>
        <v>7.4239999999999995</v>
      </c>
      <c r="V753" s="241">
        <f>N753+N754+N755</f>
        <v>0</v>
      </c>
      <c r="W753" s="241">
        <f>O753+O754+O755</f>
        <v>0</v>
      </c>
      <c r="X753" s="241">
        <f>P753+P754+P755</f>
        <v>0</v>
      </c>
    </row>
    <row r="754" spans="2:24" ht="30" customHeight="1" outlineLevel="1" x14ac:dyDescent="0.25">
      <c r="B754" s="2">
        <v>717</v>
      </c>
      <c r="C754" s="2">
        <v>635</v>
      </c>
      <c r="D754" s="354" t="s">
        <v>1174</v>
      </c>
      <c r="E754" s="226">
        <v>4</v>
      </c>
      <c r="F754" s="225"/>
      <c r="G754" s="225"/>
      <c r="H754" s="225"/>
      <c r="J754" s="2">
        <v>717</v>
      </c>
      <c r="K754" s="2">
        <v>635</v>
      </c>
      <c r="L754" s="236" t="str">
        <f>D760</f>
        <v>Новодністровський міський суд Чернівецької області</v>
      </c>
      <c r="M754" s="227">
        <f>E760</f>
        <v>1.988</v>
      </c>
      <c r="N754" s="225">
        <f>F760</f>
        <v>0</v>
      </c>
      <c r="O754" s="225">
        <f>G760</f>
        <v>0</v>
      </c>
      <c r="P754" s="225">
        <f>H760</f>
        <v>0</v>
      </c>
      <c r="R754" s="2"/>
      <c r="S754" s="2"/>
      <c r="T754" s="304"/>
      <c r="U754" s="158"/>
      <c r="V754" s="158"/>
      <c r="W754" s="158"/>
      <c r="X754" s="158"/>
    </row>
    <row r="755" spans="2:24" ht="30.75" customHeight="1" outlineLevel="1" thickBot="1" x14ac:dyDescent="0.3">
      <c r="B755" s="2">
        <v>718</v>
      </c>
      <c r="C755" s="2">
        <v>636</v>
      </c>
      <c r="D755" s="354" t="s">
        <v>1175</v>
      </c>
      <c r="E755" s="226">
        <v>3.944</v>
      </c>
      <c r="F755" s="225"/>
      <c r="G755" s="225"/>
      <c r="H755" s="225"/>
      <c r="J755" s="228">
        <v>718</v>
      </c>
      <c r="K755" s="228">
        <v>636</v>
      </c>
      <c r="L755" s="270" t="str">
        <f>D757</f>
        <v>Сокирянський районний суд Чернівецької області</v>
      </c>
      <c r="M755" s="248">
        <f>E757</f>
        <v>3.456</v>
      </c>
      <c r="N755" s="271">
        <f>F757</f>
        <v>0</v>
      </c>
      <c r="O755" s="271">
        <f>G757</f>
        <v>0</v>
      </c>
      <c r="P755" s="271">
        <f>H757</f>
        <v>0</v>
      </c>
      <c r="R755" s="228"/>
      <c r="S755" s="228"/>
      <c r="T755" s="347"/>
      <c r="U755" s="251"/>
      <c r="V755" s="251"/>
      <c r="W755" s="251"/>
      <c r="X755" s="251"/>
    </row>
    <row r="756" spans="2:24" ht="15" customHeight="1" outlineLevel="1" thickTop="1" x14ac:dyDescent="0.25">
      <c r="B756" s="2">
        <v>719</v>
      </c>
      <c r="C756" s="2">
        <v>637</v>
      </c>
      <c r="D756" s="354" t="s">
        <v>1176</v>
      </c>
      <c r="E756" s="226">
        <v>0.94</v>
      </c>
      <c r="F756" s="225"/>
      <c r="G756" s="225"/>
      <c r="H756" s="225"/>
      <c r="J756" s="243">
        <v>719</v>
      </c>
      <c r="K756" s="243">
        <v>637</v>
      </c>
      <c r="L756" s="244" t="str">
        <f>D751</f>
        <v>Глибоцький районний суд Чернівецької області</v>
      </c>
      <c r="M756" s="241">
        <f>E751</f>
        <v>3.968</v>
      </c>
      <c r="N756" s="242">
        <f>F751</f>
        <v>0</v>
      </c>
      <c r="O756" s="242">
        <f>G751</f>
        <v>0</v>
      </c>
      <c r="P756" s="242">
        <f>H751</f>
        <v>0</v>
      </c>
      <c r="R756" s="243">
        <v>358</v>
      </c>
      <c r="S756" s="243">
        <v>326</v>
      </c>
      <c r="T756" s="244" t="s">
        <v>797</v>
      </c>
      <c r="U756" s="241">
        <f>M756+M757</f>
        <v>8.9239999999999995</v>
      </c>
      <c r="V756" s="241">
        <f>N756+N757</f>
        <v>0</v>
      </c>
      <c r="W756" s="241">
        <f>O756+O757</f>
        <v>0</v>
      </c>
      <c r="X756" s="241">
        <f>P756+P757</f>
        <v>0</v>
      </c>
    </row>
    <row r="757" spans="2:24" ht="30.75" customHeight="1" outlineLevel="1" thickBot="1" x14ac:dyDescent="0.3">
      <c r="B757" s="2">
        <v>720</v>
      </c>
      <c r="C757" s="2">
        <v>638</v>
      </c>
      <c r="D757" s="354" t="s">
        <v>1177</v>
      </c>
      <c r="E757" s="226">
        <v>3.456</v>
      </c>
      <c r="F757" s="225"/>
      <c r="G757" s="225"/>
      <c r="H757" s="225"/>
      <c r="J757" s="228">
        <v>720</v>
      </c>
      <c r="K757" s="228">
        <v>638</v>
      </c>
      <c r="L757" s="270" t="str">
        <f>D758</f>
        <v>Сторожинецький районний суд Чернівецької області</v>
      </c>
      <c r="M757" s="248">
        <f>E758</f>
        <v>4.9560000000000004</v>
      </c>
      <c r="N757" s="271">
        <f>F758</f>
        <v>0</v>
      </c>
      <c r="O757" s="271">
        <f>G758</f>
        <v>0</v>
      </c>
      <c r="P757" s="271">
        <f>H758</f>
        <v>0</v>
      </c>
      <c r="R757" s="228"/>
      <c r="S757" s="228"/>
      <c r="T757" s="253"/>
      <c r="U757" s="251"/>
      <c r="V757" s="251"/>
      <c r="W757" s="251"/>
      <c r="X757" s="251"/>
    </row>
    <row r="758" spans="2:24" ht="30" customHeight="1" outlineLevel="1" thickTop="1" x14ac:dyDescent="0.25">
      <c r="B758" s="2">
        <v>721</v>
      </c>
      <c r="C758" s="2">
        <v>639</v>
      </c>
      <c r="D758" s="354" t="s">
        <v>1178</v>
      </c>
      <c r="E758" s="226">
        <v>4.9560000000000004</v>
      </c>
      <c r="F758" s="225"/>
      <c r="G758" s="225"/>
      <c r="H758" s="225"/>
      <c r="J758" s="243">
        <v>721</v>
      </c>
      <c r="K758" s="243">
        <v>639</v>
      </c>
      <c r="L758" s="244" t="str">
        <f t="shared" ref="L758:P759" si="179">D747</f>
        <v>Першотравневий районний суд м.Чернівці</v>
      </c>
      <c r="M758" s="241">
        <f t="shared" si="179"/>
        <v>8.968</v>
      </c>
      <c r="N758" s="242">
        <f t="shared" si="179"/>
        <v>0</v>
      </c>
      <c r="O758" s="242">
        <f t="shared" si="179"/>
        <v>0</v>
      </c>
      <c r="P758" s="242">
        <f t="shared" si="179"/>
        <v>0</v>
      </c>
      <c r="R758" s="243">
        <v>359</v>
      </c>
      <c r="S758" s="243">
        <v>327</v>
      </c>
      <c r="T758" s="244" t="s">
        <v>1179</v>
      </c>
      <c r="U758" s="241">
        <f>M758+M759+M760</f>
        <v>21.635999999999999</v>
      </c>
      <c r="V758" s="241">
        <f>N758+N759+N760</f>
        <v>0</v>
      </c>
      <c r="W758" s="241">
        <f>O758+O759+O760</f>
        <v>0</v>
      </c>
      <c r="X758" s="241">
        <f>P758+P759+P760</f>
        <v>0</v>
      </c>
    </row>
    <row r="759" spans="2:24" ht="15" customHeight="1" outlineLevel="1" x14ac:dyDescent="0.25">
      <c r="B759" s="2">
        <v>722</v>
      </c>
      <c r="C759" s="2">
        <v>640</v>
      </c>
      <c r="D759" s="354" t="s">
        <v>1180</v>
      </c>
      <c r="E759" s="226">
        <v>2.4079999999999999</v>
      </c>
      <c r="F759" s="225"/>
      <c r="G759" s="225"/>
      <c r="H759" s="225"/>
      <c r="J759" s="2">
        <v>722</v>
      </c>
      <c r="K759" s="2">
        <v>640</v>
      </c>
      <c r="L759" s="236" t="str">
        <f t="shared" si="179"/>
        <v>Садгірський районний суд м.Чернівці</v>
      </c>
      <c r="M759" s="227">
        <f t="shared" si="179"/>
        <v>4.9320000000000004</v>
      </c>
      <c r="N759" s="225">
        <f t="shared" si="179"/>
        <v>0</v>
      </c>
      <c r="O759" s="225">
        <f t="shared" si="179"/>
        <v>0</v>
      </c>
      <c r="P759" s="225">
        <f t="shared" si="179"/>
        <v>0</v>
      </c>
      <c r="R759" s="2"/>
      <c r="S759" s="2"/>
      <c r="T759" s="304"/>
      <c r="U759" s="158"/>
      <c r="V759" s="158"/>
      <c r="W759" s="158"/>
      <c r="X759" s="158"/>
    </row>
    <row r="760" spans="2:24" ht="30.75" customHeight="1" outlineLevel="1" thickBot="1" x14ac:dyDescent="0.3">
      <c r="B760" s="337">
        <v>723</v>
      </c>
      <c r="C760" s="337">
        <v>641</v>
      </c>
      <c r="D760" s="355" t="s">
        <v>1181</v>
      </c>
      <c r="E760" s="288">
        <v>1.988</v>
      </c>
      <c r="F760" s="287"/>
      <c r="G760" s="287"/>
      <c r="H760" s="287"/>
      <c r="J760" s="337">
        <v>723</v>
      </c>
      <c r="K760" s="337">
        <v>641</v>
      </c>
      <c r="L760" s="351" t="str">
        <f>D746</f>
        <v>Шевченківський районний суд м.Чернівці</v>
      </c>
      <c r="M760" s="350">
        <f>E746</f>
        <v>7.7359999999999998</v>
      </c>
      <c r="N760" s="287">
        <f>F746</f>
        <v>0</v>
      </c>
      <c r="O760" s="287">
        <f>G746</f>
        <v>0</v>
      </c>
      <c r="P760" s="287">
        <f>H746</f>
        <v>0</v>
      </c>
      <c r="R760" s="337"/>
      <c r="S760" s="337"/>
      <c r="T760" s="376"/>
      <c r="U760" s="339"/>
      <c r="V760" s="339"/>
      <c r="W760" s="339"/>
      <c r="X760" s="339"/>
    </row>
    <row r="761" spans="2:24" ht="15.75" customHeight="1" outlineLevel="1" thickTop="1" x14ac:dyDescent="0.25">
      <c r="B761" s="243">
        <v>724</v>
      </c>
      <c r="C761" s="243">
        <v>642</v>
      </c>
      <c r="D761" s="360" t="s">
        <v>1182</v>
      </c>
      <c r="E761" s="291">
        <v>2.988</v>
      </c>
      <c r="F761" s="242"/>
      <c r="G761" s="242"/>
      <c r="H761" s="242"/>
      <c r="J761" s="243">
        <v>724</v>
      </c>
      <c r="K761" s="243">
        <v>642</v>
      </c>
      <c r="L761" s="244" t="str">
        <f>D761</f>
        <v>Бахмацький районний суд Чернігівської області</v>
      </c>
      <c r="M761" s="241">
        <f>E761</f>
        <v>2.988</v>
      </c>
      <c r="N761" s="242">
        <f>F761</f>
        <v>0</v>
      </c>
      <c r="O761" s="242">
        <f>G761</f>
        <v>0</v>
      </c>
      <c r="P761" s="242">
        <f>H761</f>
        <v>0</v>
      </c>
      <c r="R761" s="243">
        <v>360</v>
      </c>
      <c r="S761" s="243">
        <v>328</v>
      </c>
      <c r="T761" s="244" t="s">
        <v>294</v>
      </c>
      <c r="U761" s="241">
        <f>M761+M762</f>
        <v>4.2039999999999997</v>
      </c>
      <c r="V761" s="241">
        <f>N761+N762</f>
        <v>0</v>
      </c>
      <c r="W761" s="241">
        <f>O761+O762</f>
        <v>0</v>
      </c>
      <c r="X761" s="241">
        <f>P761+P762</f>
        <v>0</v>
      </c>
    </row>
    <row r="762" spans="2:24" ht="30.75" customHeight="1" outlineLevel="1" thickBot="1" x14ac:dyDescent="0.3">
      <c r="B762" s="2">
        <v>725</v>
      </c>
      <c r="C762" s="2">
        <v>643</v>
      </c>
      <c r="D762" s="354" t="s">
        <v>1183</v>
      </c>
      <c r="E762" s="226">
        <v>3.988</v>
      </c>
      <c r="F762" s="225"/>
      <c r="G762" s="225"/>
      <c r="H762" s="225"/>
      <c r="J762" s="228">
        <v>725</v>
      </c>
      <c r="K762" s="228">
        <v>643</v>
      </c>
      <c r="L762" s="270" t="str">
        <f>D763</f>
        <v>Борзнянський районний суд Чернігівської області</v>
      </c>
      <c r="M762" s="248">
        <f>E763</f>
        <v>1.216</v>
      </c>
      <c r="N762" s="271">
        <f>F763</f>
        <v>0</v>
      </c>
      <c r="O762" s="271">
        <f>G763</f>
        <v>0</v>
      </c>
      <c r="P762" s="271">
        <f>H763</f>
        <v>0</v>
      </c>
      <c r="R762" s="228"/>
      <c r="S762" s="228"/>
      <c r="T762" s="253"/>
      <c r="U762" s="251"/>
      <c r="V762" s="251"/>
      <c r="W762" s="251"/>
      <c r="X762" s="251"/>
    </row>
    <row r="763" spans="2:24" ht="15" customHeight="1" outlineLevel="1" thickTop="1" x14ac:dyDescent="0.25">
      <c r="B763" s="2">
        <v>726</v>
      </c>
      <c r="C763" s="2">
        <v>644</v>
      </c>
      <c r="D763" s="354" t="s">
        <v>1184</v>
      </c>
      <c r="E763" s="226">
        <v>1.216</v>
      </c>
      <c r="F763" s="225"/>
      <c r="G763" s="225"/>
      <c r="H763" s="225"/>
      <c r="J763" s="243">
        <v>726</v>
      </c>
      <c r="K763" s="243">
        <v>644</v>
      </c>
      <c r="L763" s="244" t="str">
        <f>D767</f>
        <v>Ічнянський районний суд Чернігівської області</v>
      </c>
      <c r="M763" s="241">
        <f>E767</f>
        <v>1.968</v>
      </c>
      <c r="N763" s="242">
        <f>F767</f>
        <v>0</v>
      </c>
      <c r="O763" s="242">
        <f>G767</f>
        <v>0</v>
      </c>
      <c r="P763" s="242">
        <f>H767</f>
        <v>0</v>
      </c>
      <c r="R763" s="243">
        <v>361</v>
      </c>
      <c r="S763" s="243">
        <v>329</v>
      </c>
      <c r="T763" s="244" t="s">
        <v>295</v>
      </c>
      <c r="U763" s="241">
        <f>M763+M764</f>
        <v>3.96</v>
      </c>
      <c r="V763" s="241">
        <f>N763+N764</f>
        <v>0</v>
      </c>
      <c r="W763" s="241">
        <f>O763+O764</f>
        <v>0</v>
      </c>
      <c r="X763" s="241">
        <f>P763+P764</f>
        <v>0</v>
      </c>
    </row>
    <row r="764" spans="2:24" ht="30.75" customHeight="1" outlineLevel="1" thickBot="1" x14ac:dyDescent="0.3">
      <c r="B764" s="2">
        <v>727</v>
      </c>
      <c r="C764" s="2">
        <v>645</v>
      </c>
      <c r="D764" s="354" t="s">
        <v>1185</v>
      </c>
      <c r="E764" s="226">
        <v>1.952</v>
      </c>
      <c r="F764" s="225"/>
      <c r="G764" s="225"/>
      <c r="H764" s="225"/>
      <c r="J764" s="228">
        <v>727</v>
      </c>
      <c r="K764" s="228">
        <v>645</v>
      </c>
      <c r="L764" s="270" t="str">
        <f>D782</f>
        <v>Талалаївський районний суд Чернігівської області</v>
      </c>
      <c r="M764" s="248">
        <f>E782</f>
        <v>1.992</v>
      </c>
      <c r="N764" s="271">
        <f>F782</f>
        <v>0</v>
      </c>
      <c r="O764" s="271">
        <f>G782</f>
        <v>0</v>
      </c>
      <c r="P764" s="271">
        <f>H782</f>
        <v>0</v>
      </c>
      <c r="R764" s="228"/>
      <c r="S764" s="228"/>
      <c r="T764" s="253"/>
      <c r="U764" s="251"/>
      <c r="V764" s="251"/>
      <c r="W764" s="251"/>
      <c r="X764" s="251"/>
    </row>
    <row r="765" spans="2:24" ht="30" customHeight="1" outlineLevel="1" thickTop="1" x14ac:dyDescent="0.25">
      <c r="B765" s="2">
        <v>728</v>
      </c>
      <c r="C765" s="2">
        <v>646</v>
      </c>
      <c r="D765" s="354" t="s">
        <v>1186</v>
      </c>
      <c r="E765" s="226">
        <v>2.98</v>
      </c>
      <c r="F765" s="225"/>
      <c r="G765" s="225"/>
      <c r="H765" s="225"/>
      <c r="J765" s="243">
        <v>728</v>
      </c>
      <c r="K765" s="243">
        <v>646</v>
      </c>
      <c r="L765" s="244" t="str">
        <f>D762</f>
        <v>Бобровицький районний суд Чернігівської області</v>
      </c>
      <c r="M765" s="241">
        <f>E762</f>
        <v>3.988</v>
      </c>
      <c r="N765" s="242">
        <f>F762</f>
        <v>0</v>
      </c>
      <c r="O765" s="242">
        <f>G762</f>
        <v>0</v>
      </c>
      <c r="P765" s="242">
        <f>H762</f>
        <v>0</v>
      </c>
      <c r="R765" s="243">
        <v>362</v>
      </c>
      <c r="S765" s="243">
        <v>330</v>
      </c>
      <c r="T765" s="326" t="s">
        <v>296</v>
      </c>
      <c r="U765" s="241">
        <f>M765+M766</f>
        <v>8.984</v>
      </c>
      <c r="V765" s="241">
        <f>N765+N766</f>
        <v>0</v>
      </c>
      <c r="W765" s="241">
        <f>O765+O766</f>
        <v>0</v>
      </c>
      <c r="X765" s="241">
        <f>P765+P766</f>
        <v>0</v>
      </c>
    </row>
    <row r="766" spans="2:24" ht="30.75" customHeight="1" outlineLevel="1" thickBot="1" x14ac:dyDescent="0.3">
      <c r="B766" s="2">
        <v>729</v>
      </c>
      <c r="C766" s="2">
        <v>647</v>
      </c>
      <c r="D766" s="354" t="s">
        <v>1187</v>
      </c>
      <c r="E766" s="226">
        <v>12.148</v>
      </c>
      <c r="F766" s="225"/>
      <c r="G766" s="225"/>
      <c r="H766" s="225"/>
      <c r="J766" s="228">
        <v>729</v>
      </c>
      <c r="K766" s="228">
        <v>647</v>
      </c>
      <c r="L766" s="270" t="str">
        <f>D768</f>
        <v>Козелецький районний суд Чернігівської області</v>
      </c>
      <c r="M766" s="248">
        <f>E768</f>
        <v>4.9960000000000004</v>
      </c>
      <c r="N766" s="271">
        <f>F768</f>
        <v>0</v>
      </c>
      <c r="O766" s="271">
        <f>G768</f>
        <v>0</v>
      </c>
      <c r="P766" s="271">
        <f>H768</f>
        <v>0</v>
      </c>
      <c r="R766" s="228"/>
      <c r="S766" s="228"/>
      <c r="T766" s="253"/>
      <c r="U766" s="251"/>
      <c r="V766" s="251"/>
      <c r="W766" s="251"/>
      <c r="X766" s="251"/>
    </row>
    <row r="767" spans="2:24" ht="30" customHeight="1" outlineLevel="1" thickTop="1" x14ac:dyDescent="0.25">
      <c r="B767" s="2">
        <v>730</v>
      </c>
      <c r="C767" s="2">
        <v>648</v>
      </c>
      <c r="D767" s="354" t="s">
        <v>1188</v>
      </c>
      <c r="E767" s="226">
        <v>1.968</v>
      </c>
      <c r="F767" s="225"/>
      <c r="G767" s="225"/>
      <c r="H767" s="225"/>
      <c r="J767" s="243">
        <v>730</v>
      </c>
      <c r="K767" s="243">
        <v>648</v>
      </c>
      <c r="L767" s="244" t="str">
        <f>D770</f>
        <v>Корюківський районний суд Чернігівської області</v>
      </c>
      <c r="M767" s="241">
        <f>E770</f>
        <v>3.2559999999999998</v>
      </c>
      <c r="N767" s="242">
        <f>F770</f>
        <v>0</v>
      </c>
      <c r="O767" s="242">
        <f>G770</f>
        <v>0</v>
      </c>
      <c r="P767" s="242">
        <f>H770</f>
        <v>0</v>
      </c>
      <c r="R767" s="243">
        <v>363</v>
      </c>
      <c r="S767" s="243">
        <v>331</v>
      </c>
      <c r="T767" s="244" t="s">
        <v>297</v>
      </c>
      <c r="U767" s="241">
        <f>M767+M768</f>
        <v>5.1920000000000002</v>
      </c>
      <c r="V767" s="241">
        <f>N767+N768</f>
        <v>0</v>
      </c>
      <c r="W767" s="241">
        <f>O767+O768</f>
        <v>0</v>
      </c>
      <c r="X767" s="241">
        <f>P767+P768</f>
        <v>0</v>
      </c>
    </row>
    <row r="768" spans="2:24" ht="15.75" customHeight="1" outlineLevel="1" thickBot="1" x14ac:dyDescent="0.3">
      <c r="B768" s="2">
        <v>731</v>
      </c>
      <c r="C768" s="2">
        <v>649</v>
      </c>
      <c r="D768" s="354" t="s">
        <v>1189</v>
      </c>
      <c r="E768" s="226">
        <v>4.9960000000000004</v>
      </c>
      <c r="F768" s="225"/>
      <c r="G768" s="225"/>
      <c r="H768" s="225"/>
      <c r="J768" s="228">
        <v>731</v>
      </c>
      <c r="K768" s="228">
        <v>649</v>
      </c>
      <c r="L768" s="270" t="str">
        <f>D784</f>
        <v>Щорський районний суд Чернігівської області</v>
      </c>
      <c r="M768" s="248">
        <f>E784</f>
        <v>1.9359999999999999</v>
      </c>
      <c r="N768" s="271">
        <f>F784</f>
        <v>0</v>
      </c>
      <c r="O768" s="271">
        <f>G784</f>
        <v>0</v>
      </c>
      <c r="P768" s="271">
        <f>H784</f>
        <v>0</v>
      </c>
      <c r="R768" s="228"/>
      <c r="S768" s="228"/>
      <c r="T768" s="253"/>
      <c r="U768" s="251"/>
      <c r="V768" s="251"/>
      <c r="W768" s="251"/>
      <c r="X768" s="251"/>
    </row>
    <row r="769" spans="2:24" ht="15" customHeight="1" outlineLevel="1" thickTop="1" x14ac:dyDescent="0.25">
      <c r="B769" s="2">
        <v>732</v>
      </c>
      <c r="C769" s="2">
        <v>650</v>
      </c>
      <c r="D769" s="354" t="s">
        <v>1190</v>
      </c>
      <c r="E769" s="226">
        <v>1.948</v>
      </c>
      <c r="F769" s="225"/>
      <c r="G769" s="225"/>
      <c r="H769" s="225"/>
      <c r="J769" s="243">
        <v>732</v>
      </c>
      <c r="K769" s="243">
        <v>650</v>
      </c>
      <c r="L769" s="244" t="str">
        <f>D769</f>
        <v>Коропський районний суд Чернігівської області</v>
      </c>
      <c r="M769" s="241">
        <f>E769</f>
        <v>1.948</v>
      </c>
      <c r="N769" s="242">
        <f>F769</f>
        <v>0</v>
      </c>
      <c r="O769" s="242">
        <f>G769</f>
        <v>0</v>
      </c>
      <c r="P769" s="242">
        <f>H769</f>
        <v>0</v>
      </c>
      <c r="R769" s="243">
        <v>364</v>
      </c>
      <c r="S769" s="243">
        <v>332</v>
      </c>
      <c r="T769" s="326" t="s">
        <v>298</v>
      </c>
      <c r="U769" s="241">
        <f>M769+M770+M771</f>
        <v>9.9</v>
      </c>
      <c r="V769" s="241">
        <f>N769+N770+N771</f>
        <v>0</v>
      </c>
      <c r="W769" s="241">
        <f>O769+O770+O771</f>
        <v>0</v>
      </c>
      <c r="X769" s="241">
        <f>P769+P770+P771</f>
        <v>0</v>
      </c>
    </row>
    <row r="770" spans="2:24" ht="15" customHeight="1" outlineLevel="1" x14ac:dyDescent="0.25">
      <c r="B770" s="2">
        <v>733</v>
      </c>
      <c r="C770" s="2">
        <v>651</v>
      </c>
      <c r="D770" s="354" t="s">
        <v>1191</v>
      </c>
      <c r="E770" s="226">
        <v>3.2559999999999998</v>
      </c>
      <c r="F770" s="225"/>
      <c r="G770" s="225"/>
      <c r="H770" s="225"/>
      <c r="J770" s="2">
        <v>733</v>
      </c>
      <c r="K770" s="2">
        <v>651</v>
      </c>
      <c r="L770" s="236" t="str">
        <f>D772</f>
        <v>Менський районний суд Чернігівської області</v>
      </c>
      <c r="M770" s="227">
        <f>E772</f>
        <v>5</v>
      </c>
      <c r="N770" s="225">
        <f>F772</f>
        <v>0</v>
      </c>
      <c r="O770" s="225">
        <f>G772</f>
        <v>0</v>
      </c>
      <c r="P770" s="225">
        <f>H772</f>
        <v>0</v>
      </c>
      <c r="R770" s="2"/>
      <c r="S770" s="2"/>
      <c r="T770" s="304"/>
      <c r="U770" s="158"/>
      <c r="V770" s="158"/>
      <c r="W770" s="158"/>
      <c r="X770" s="158"/>
    </row>
    <row r="771" spans="2:24" ht="15.75" customHeight="1" outlineLevel="1" thickBot="1" x14ac:dyDescent="0.3">
      <c r="B771" s="2">
        <v>734</v>
      </c>
      <c r="C771" s="2">
        <v>652</v>
      </c>
      <c r="D771" s="354" t="s">
        <v>1192</v>
      </c>
      <c r="E771" s="226">
        <v>0.98799999999999999</v>
      </c>
      <c r="F771" s="225"/>
      <c r="G771" s="225"/>
      <c r="H771" s="225"/>
      <c r="J771" s="228">
        <v>734</v>
      </c>
      <c r="K771" s="228">
        <v>652</v>
      </c>
      <c r="L771" s="270" t="str">
        <f>D780</f>
        <v>Сосницький районний суд Чернігівської області</v>
      </c>
      <c r="M771" s="248">
        <f>E780</f>
        <v>2.952</v>
      </c>
      <c r="N771" s="271">
        <f>F780</f>
        <v>0</v>
      </c>
      <c r="O771" s="271">
        <f>G780</f>
        <v>0</v>
      </c>
      <c r="P771" s="271">
        <f>H780</f>
        <v>0</v>
      </c>
      <c r="R771" s="228"/>
      <c r="S771" s="228"/>
      <c r="T771" s="347"/>
      <c r="U771" s="251"/>
      <c r="V771" s="251"/>
      <c r="W771" s="251"/>
      <c r="X771" s="251"/>
    </row>
    <row r="772" spans="2:24" ht="30" customHeight="1" outlineLevel="1" thickTop="1" x14ac:dyDescent="0.25">
      <c r="B772" s="2">
        <v>735</v>
      </c>
      <c r="C772" s="2">
        <v>653</v>
      </c>
      <c r="D772" s="354" t="s">
        <v>1193</v>
      </c>
      <c r="E772" s="226">
        <v>5</v>
      </c>
      <c r="F772" s="225"/>
      <c r="G772" s="225"/>
      <c r="H772" s="225"/>
      <c r="J772" s="243">
        <v>735</v>
      </c>
      <c r="K772" s="243">
        <v>653</v>
      </c>
      <c r="L772" s="244" t="str">
        <f>D773</f>
        <v>Ніжинський міськрайонний суд Чернігівської області</v>
      </c>
      <c r="M772" s="241">
        <f>E773</f>
        <v>2.96</v>
      </c>
      <c r="N772" s="242">
        <f>F773</f>
        <v>0</v>
      </c>
      <c r="O772" s="242">
        <f>G773</f>
        <v>0</v>
      </c>
      <c r="P772" s="242">
        <f>H773</f>
        <v>0</v>
      </c>
      <c r="R772" s="243">
        <v>365</v>
      </c>
      <c r="S772" s="243">
        <v>333</v>
      </c>
      <c r="T772" s="244" t="s">
        <v>299</v>
      </c>
      <c r="U772" s="241">
        <f>M772+M773</f>
        <v>4.1559999999999997</v>
      </c>
      <c r="V772" s="241">
        <f>N772+N773</f>
        <v>0</v>
      </c>
      <c r="W772" s="241">
        <f>O772+O773</f>
        <v>0</v>
      </c>
      <c r="X772" s="241">
        <f>P772+P773</f>
        <v>0</v>
      </c>
    </row>
    <row r="773" spans="2:24" ht="27.75" customHeight="1" outlineLevel="1" thickBot="1" x14ac:dyDescent="0.3">
      <c r="B773" s="2">
        <v>736</v>
      </c>
      <c r="C773" s="2">
        <v>654</v>
      </c>
      <c r="D773" s="354" t="s">
        <v>1194</v>
      </c>
      <c r="E773" s="226">
        <v>2.96</v>
      </c>
      <c r="F773" s="225"/>
      <c r="G773" s="225"/>
      <c r="H773" s="225"/>
      <c r="J773" s="228">
        <v>736</v>
      </c>
      <c r="K773" s="228">
        <v>654</v>
      </c>
      <c r="L773" s="270" t="str">
        <f t="shared" ref="L773:P774" si="180">D775</f>
        <v>Носівський районний суд Чернігівської області</v>
      </c>
      <c r="M773" s="248">
        <f t="shared" si="180"/>
        <v>1.196</v>
      </c>
      <c r="N773" s="271">
        <f t="shared" si="180"/>
        <v>0</v>
      </c>
      <c r="O773" s="271">
        <f t="shared" si="180"/>
        <v>0</v>
      </c>
      <c r="P773" s="271">
        <f t="shared" si="180"/>
        <v>0</v>
      </c>
      <c r="R773" s="228"/>
      <c r="S773" s="228"/>
      <c r="T773" s="253"/>
      <c r="U773" s="251"/>
      <c r="V773" s="251"/>
      <c r="W773" s="251"/>
      <c r="X773" s="251"/>
    </row>
    <row r="774" spans="2:24" ht="30" customHeight="1" outlineLevel="1" thickTop="1" x14ac:dyDescent="0.25">
      <c r="B774" s="2">
        <v>737</v>
      </c>
      <c r="C774" s="2">
        <v>655</v>
      </c>
      <c r="D774" s="354" t="s">
        <v>1195</v>
      </c>
      <c r="E774" s="226">
        <v>8.9559999999999995</v>
      </c>
      <c r="F774" s="225"/>
      <c r="G774" s="225"/>
      <c r="H774" s="225"/>
      <c r="J774" s="243">
        <v>737</v>
      </c>
      <c r="K774" s="243">
        <v>655</v>
      </c>
      <c r="L774" s="244" t="str">
        <f t="shared" si="180"/>
        <v>Новгород-Сіверський районний суд Чернігівської області</v>
      </c>
      <c r="M774" s="241">
        <f t="shared" si="180"/>
        <v>2.964</v>
      </c>
      <c r="N774" s="242">
        <f t="shared" si="180"/>
        <v>0</v>
      </c>
      <c r="O774" s="242">
        <f t="shared" si="180"/>
        <v>0</v>
      </c>
      <c r="P774" s="242">
        <f t="shared" si="180"/>
        <v>0</v>
      </c>
      <c r="R774" s="243">
        <v>366</v>
      </c>
      <c r="S774" s="243">
        <v>334</v>
      </c>
      <c r="T774" s="244" t="s">
        <v>300</v>
      </c>
      <c r="U774" s="241">
        <f>M774+M775</f>
        <v>4.9640000000000004</v>
      </c>
      <c r="V774" s="241">
        <f>N774+N775</f>
        <v>0</v>
      </c>
      <c r="W774" s="241">
        <f>O774+O775</f>
        <v>0</v>
      </c>
      <c r="X774" s="241">
        <f>P774+P775</f>
        <v>0</v>
      </c>
    </row>
    <row r="775" spans="2:24" ht="30.75" customHeight="1" outlineLevel="1" thickBot="1" x14ac:dyDescent="0.3">
      <c r="B775" s="2">
        <v>738</v>
      </c>
      <c r="C775" s="2">
        <v>656</v>
      </c>
      <c r="D775" s="354" t="s">
        <v>1196</v>
      </c>
      <c r="E775" s="226">
        <v>1.196</v>
      </c>
      <c r="F775" s="225"/>
      <c r="G775" s="225"/>
      <c r="H775" s="225"/>
      <c r="J775" s="228">
        <v>738</v>
      </c>
      <c r="K775" s="228">
        <v>656</v>
      </c>
      <c r="L775" s="270" t="str">
        <f>D779</f>
        <v>Семенівський районний суд Чернігівської області</v>
      </c>
      <c r="M775" s="248">
        <f>E779</f>
        <v>2</v>
      </c>
      <c r="N775" s="271">
        <f>F779</f>
        <v>0</v>
      </c>
      <c r="O775" s="271">
        <f>G779</f>
        <v>0</v>
      </c>
      <c r="P775" s="271">
        <f>H779</f>
        <v>0</v>
      </c>
      <c r="R775" s="228"/>
      <c r="S775" s="228"/>
      <c r="T775" s="253"/>
      <c r="U775" s="251"/>
      <c r="V775" s="251"/>
      <c r="W775" s="251"/>
      <c r="X775" s="251"/>
    </row>
    <row r="776" spans="2:24" ht="30" customHeight="1" outlineLevel="1" thickTop="1" x14ac:dyDescent="0.25">
      <c r="B776" s="2">
        <v>739</v>
      </c>
      <c r="C776" s="2">
        <v>657</v>
      </c>
      <c r="D776" s="354" t="s">
        <v>1197</v>
      </c>
      <c r="E776" s="226">
        <v>2.964</v>
      </c>
      <c r="F776" s="225"/>
      <c r="G776" s="225"/>
      <c r="H776" s="225"/>
      <c r="J776" s="243">
        <v>739</v>
      </c>
      <c r="K776" s="243">
        <v>657</v>
      </c>
      <c r="L776" s="244" t="str">
        <f>D764</f>
        <v>Варвинський районний суд Чернігівської області</v>
      </c>
      <c r="M776" s="241">
        <f>E764</f>
        <v>1.952</v>
      </c>
      <c r="N776" s="242">
        <f>F764</f>
        <v>0</v>
      </c>
      <c r="O776" s="242">
        <f>G764</f>
        <v>0</v>
      </c>
      <c r="P776" s="242">
        <f>H764</f>
        <v>0</v>
      </c>
      <c r="R776" s="243">
        <v>367</v>
      </c>
      <c r="S776" s="243">
        <v>335</v>
      </c>
      <c r="T776" s="326" t="s">
        <v>301</v>
      </c>
      <c r="U776" s="241">
        <f>M776+M777+M778</f>
        <v>9.7919999999999998</v>
      </c>
      <c r="V776" s="241">
        <f>N776+N777+N778</f>
        <v>0</v>
      </c>
      <c r="W776" s="241">
        <f>O776+O777+O778</f>
        <v>0</v>
      </c>
      <c r="X776" s="241">
        <f>P776+P777+P778</f>
        <v>0</v>
      </c>
    </row>
    <row r="777" spans="2:24" ht="30" customHeight="1" outlineLevel="1" x14ac:dyDescent="0.25">
      <c r="B777" s="2">
        <v>740</v>
      </c>
      <c r="C777" s="2">
        <v>658</v>
      </c>
      <c r="D777" s="354" t="s">
        <v>1198</v>
      </c>
      <c r="E777" s="226">
        <v>5.8639999999999999</v>
      </c>
      <c r="F777" s="225"/>
      <c r="G777" s="225"/>
      <c r="H777" s="225"/>
      <c r="J777" s="2">
        <v>740</v>
      </c>
      <c r="K777" s="2">
        <v>658</v>
      </c>
      <c r="L777" s="236" t="str">
        <f>D777</f>
        <v>Прилуцький міськрайонний суд Чернігівської області</v>
      </c>
      <c r="M777" s="227">
        <f>E777</f>
        <v>5.8639999999999999</v>
      </c>
      <c r="N777" s="225">
        <f>F777</f>
        <v>0</v>
      </c>
      <c r="O777" s="225">
        <f>G777</f>
        <v>0</v>
      </c>
      <c r="P777" s="225">
        <f>H777</f>
        <v>0</v>
      </c>
      <c r="R777" s="2"/>
      <c r="S777" s="2"/>
      <c r="T777" s="304"/>
      <c r="U777" s="158"/>
      <c r="V777" s="158"/>
      <c r="W777" s="158"/>
      <c r="X777" s="158"/>
    </row>
    <row r="778" spans="2:24" ht="30.75" customHeight="1" outlineLevel="1" thickBot="1" x14ac:dyDescent="0.3">
      <c r="B778" s="2">
        <v>741</v>
      </c>
      <c r="C778" s="2">
        <v>659</v>
      </c>
      <c r="D778" s="354" t="s">
        <v>1199</v>
      </c>
      <c r="E778" s="226">
        <v>3.9279999999999999</v>
      </c>
      <c r="F778" s="225"/>
      <c r="G778" s="225"/>
      <c r="H778" s="225"/>
      <c r="J778" s="228">
        <v>741</v>
      </c>
      <c r="K778" s="228">
        <v>659</v>
      </c>
      <c r="L778" s="270" t="str">
        <f>D781</f>
        <v>Срібнянський районний суд Чернігівської області</v>
      </c>
      <c r="M778" s="248">
        <f>E781</f>
        <v>1.976</v>
      </c>
      <c r="N778" s="271">
        <f>F781</f>
        <v>0</v>
      </c>
      <c r="O778" s="271">
        <f>G781</f>
        <v>0</v>
      </c>
      <c r="P778" s="271">
        <f>H781</f>
        <v>0</v>
      </c>
      <c r="R778" s="228"/>
      <c r="S778" s="228"/>
      <c r="T778" s="347"/>
      <c r="U778" s="251"/>
      <c r="V778" s="251"/>
      <c r="W778" s="251"/>
      <c r="X778" s="251"/>
    </row>
    <row r="779" spans="2:24" ht="30" customHeight="1" outlineLevel="1" thickTop="1" x14ac:dyDescent="0.25">
      <c r="B779" s="2">
        <v>742</v>
      </c>
      <c r="C779" s="2">
        <v>660</v>
      </c>
      <c r="D779" s="354" t="s">
        <v>1200</v>
      </c>
      <c r="E779" s="226">
        <v>2</v>
      </c>
      <c r="F779" s="225"/>
      <c r="G779" s="225"/>
      <c r="H779" s="225"/>
      <c r="J779" s="243">
        <v>742</v>
      </c>
      <c r="K779" s="243">
        <v>660</v>
      </c>
      <c r="L779" s="244" t="str">
        <f>D765</f>
        <v>Городнянський районний суд Чернігівської області</v>
      </c>
      <c r="M779" s="241">
        <f>E765</f>
        <v>2.98</v>
      </c>
      <c r="N779" s="242">
        <f>F765</f>
        <v>0</v>
      </c>
      <c r="O779" s="242">
        <f>G765</f>
        <v>0</v>
      </c>
      <c r="P779" s="242">
        <f>H765</f>
        <v>0</v>
      </c>
      <c r="R779" s="243">
        <v>368</v>
      </c>
      <c r="S779" s="243">
        <v>336</v>
      </c>
      <c r="T779" s="326" t="s">
        <v>302</v>
      </c>
      <c r="U779" s="241">
        <f>M779+M780</f>
        <v>6.9079999999999995</v>
      </c>
      <c r="V779" s="241">
        <f>N779+N780</f>
        <v>0</v>
      </c>
      <c r="W779" s="241">
        <f>O779+O780</f>
        <v>0</v>
      </c>
      <c r="X779" s="241">
        <f>P779+P780</f>
        <v>0</v>
      </c>
    </row>
    <row r="780" spans="2:24" ht="15.75" customHeight="1" outlineLevel="1" thickBot="1" x14ac:dyDescent="0.3">
      <c r="B780" s="2">
        <v>743</v>
      </c>
      <c r="C780" s="2">
        <v>661</v>
      </c>
      <c r="D780" s="354" t="s">
        <v>1201</v>
      </c>
      <c r="E780" s="226">
        <v>2.952</v>
      </c>
      <c r="F780" s="225"/>
      <c r="G780" s="225"/>
      <c r="H780" s="225"/>
      <c r="J780" s="228">
        <v>743</v>
      </c>
      <c r="K780" s="228">
        <v>661</v>
      </c>
      <c r="L780" s="270" t="str">
        <f>D778</f>
        <v>Ріпкинський районний суд Чернігівської області</v>
      </c>
      <c r="M780" s="248">
        <f>E778</f>
        <v>3.9279999999999999</v>
      </c>
      <c r="N780" s="271">
        <f>F778</f>
        <v>0</v>
      </c>
      <c r="O780" s="271">
        <f>G778</f>
        <v>0</v>
      </c>
      <c r="P780" s="271">
        <f>H778</f>
        <v>0</v>
      </c>
      <c r="R780" s="228"/>
      <c r="S780" s="228"/>
      <c r="T780" s="253"/>
      <c r="U780" s="251"/>
      <c r="V780" s="251"/>
      <c r="W780" s="251"/>
      <c r="X780" s="251"/>
    </row>
    <row r="781" spans="2:24" ht="30" customHeight="1" outlineLevel="1" thickTop="1" x14ac:dyDescent="0.25">
      <c r="B781" s="2">
        <v>744</v>
      </c>
      <c r="C781" s="2">
        <v>662</v>
      </c>
      <c r="D781" s="354" t="s">
        <v>1202</v>
      </c>
      <c r="E781" s="226">
        <v>1.976</v>
      </c>
      <c r="F781" s="225"/>
      <c r="G781" s="225"/>
      <c r="H781" s="225"/>
      <c r="J781" s="243">
        <v>744</v>
      </c>
      <c r="K781" s="243">
        <v>662</v>
      </c>
      <c r="L781" s="244" t="str">
        <f>D771</f>
        <v>Куликівський районний суд Чернігівської області</v>
      </c>
      <c r="M781" s="241">
        <f>E771</f>
        <v>0.98799999999999999</v>
      </c>
      <c r="N781" s="242">
        <f>F771</f>
        <v>0</v>
      </c>
      <c r="O781" s="242">
        <f>G771</f>
        <v>0</v>
      </c>
      <c r="P781" s="242">
        <f>H771</f>
        <v>0</v>
      </c>
      <c r="R781" s="243">
        <v>369</v>
      </c>
      <c r="S781" s="243">
        <v>337</v>
      </c>
      <c r="T781" s="326" t="s">
        <v>303</v>
      </c>
      <c r="U781" s="241">
        <f>M781+M782</f>
        <v>6.2240000000000002</v>
      </c>
      <c r="V781" s="241">
        <f>N781+N782</f>
        <v>0</v>
      </c>
      <c r="W781" s="241">
        <f>O781+O782</f>
        <v>0</v>
      </c>
      <c r="X781" s="241">
        <f>P781+P782</f>
        <v>0</v>
      </c>
    </row>
    <row r="782" spans="2:24" ht="30.75" customHeight="1" outlineLevel="1" thickBot="1" x14ac:dyDescent="0.3">
      <c r="B782" s="2">
        <v>745</v>
      </c>
      <c r="C782" s="2">
        <v>663</v>
      </c>
      <c r="D782" s="354" t="s">
        <v>1203</v>
      </c>
      <c r="E782" s="226">
        <v>1.992</v>
      </c>
      <c r="F782" s="225"/>
      <c r="G782" s="225"/>
      <c r="H782" s="225"/>
      <c r="J782" s="228">
        <v>745</v>
      </c>
      <c r="K782" s="228">
        <v>663</v>
      </c>
      <c r="L782" s="270" t="str">
        <f>D783</f>
        <v>Чернігівський районний суд Чернігівської області</v>
      </c>
      <c r="M782" s="248">
        <f>E783</f>
        <v>5.2359999999999998</v>
      </c>
      <c r="N782" s="271">
        <f>F783</f>
        <v>0</v>
      </c>
      <c r="O782" s="271">
        <f>G783</f>
        <v>0</v>
      </c>
      <c r="P782" s="271">
        <f>H783</f>
        <v>0</v>
      </c>
      <c r="R782" s="228"/>
      <c r="S782" s="228"/>
      <c r="T782" s="253"/>
      <c r="U782" s="251"/>
      <c r="V782" s="251"/>
      <c r="W782" s="251"/>
      <c r="X782" s="251"/>
    </row>
    <row r="783" spans="2:24" ht="15.75" customHeight="1" outlineLevel="1" thickTop="1" x14ac:dyDescent="0.25">
      <c r="B783" s="2">
        <v>746</v>
      </c>
      <c r="C783" s="2">
        <v>664</v>
      </c>
      <c r="D783" s="354" t="s">
        <v>1204</v>
      </c>
      <c r="E783" s="226">
        <v>5.2359999999999998</v>
      </c>
      <c r="F783" s="225"/>
      <c r="G783" s="225"/>
      <c r="H783" s="225"/>
      <c r="J783" s="243">
        <v>746</v>
      </c>
      <c r="K783" s="243">
        <v>664</v>
      </c>
      <c r="L783" s="244" t="str">
        <f>D766</f>
        <v>Деснянський районний суд м.Чернігова</v>
      </c>
      <c r="M783" s="241">
        <f>E766</f>
        <v>12.148</v>
      </c>
      <c r="N783" s="242">
        <f>F766</f>
        <v>0</v>
      </c>
      <c r="O783" s="242">
        <f>G766</f>
        <v>0</v>
      </c>
      <c r="P783" s="242">
        <f>H766</f>
        <v>0</v>
      </c>
      <c r="R783" s="239">
        <v>370</v>
      </c>
      <c r="S783" s="239">
        <v>338</v>
      </c>
      <c r="T783" s="297" t="s">
        <v>810</v>
      </c>
      <c r="U783" s="246">
        <f>M783+M784</f>
        <v>21.103999999999999</v>
      </c>
      <c r="V783" s="246">
        <f>N783+N784</f>
        <v>0</v>
      </c>
      <c r="W783" s="246">
        <f>O783+O784</f>
        <v>0</v>
      </c>
      <c r="X783" s="246">
        <f>P783+P784</f>
        <v>0</v>
      </c>
    </row>
    <row r="784" spans="2:24" ht="15.75" customHeight="1" outlineLevel="1" thickBot="1" x14ac:dyDescent="0.3">
      <c r="B784" s="337">
        <v>747</v>
      </c>
      <c r="C784" s="337">
        <v>665</v>
      </c>
      <c r="D784" s="355" t="s">
        <v>1205</v>
      </c>
      <c r="E784" s="288">
        <v>1.9359999999999999</v>
      </c>
      <c r="F784" s="287"/>
      <c r="G784" s="287"/>
      <c r="H784" s="287"/>
      <c r="J784" s="337">
        <v>747</v>
      </c>
      <c r="K784" s="337">
        <v>665</v>
      </c>
      <c r="L784" s="400" t="str">
        <f>D774</f>
        <v>Новозаводський районний суд м.Чернігова</v>
      </c>
      <c r="M784" s="350">
        <f>E774</f>
        <v>8.9559999999999995</v>
      </c>
      <c r="N784" s="287">
        <f>F774</f>
        <v>0</v>
      </c>
      <c r="O784" s="287">
        <f>G774</f>
        <v>0</v>
      </c>
      <c r="P784" s="287">
        <f>H774</f>
        <v>0</v>
      </c>
      <c r="R784" s="337"/>
      <c r="S784" s="337"/>
      <c r="T784" s="377"/>
      <c r="U784" s="353"/>
      <c r="V784" s="353"/>
      <c r="W784" s="353"/>
      <c r="X784" s="353"/>
    </row>
    <row r="785" spans="2:24" ht="15.75" customHeight="1" outlineLevel="1" thickTop="1" x14ac:dyDescent="0.25">
      <c r="B785" s="243">
        <v>748</v>
      </c>
      <c r="C785" s="243">
        <v>666</v>
      </c>
      <c r="D785" s="360" t="s">
        <v>1206</v>
      </c>
      <c r="E785" s="291">
        <v>17.024000000000001</v>
      </c>
      <c r="F785" s="242"/>
      <c r="G785" s="242"/>
      <c r="H785" s="242"/>
      <c r="J785" s="243">
        <v>748</v>
      </c>
      <c r="K785" s="243">
        <v>666</v>
      </c>
      <c r="L785" s="244" t="str">
        <f>D788</f>
        <v>Деснянський районний суд м.Києва</v>
      </c>
      <c r="M785" s="241">
        <f>E788</f>
        <v>21.96</v>
      </c>
      <c r="N785" s="242">
        <f>F788</f>
        <v>0</v>
      </c>
      <c r="O785" s="242">
        <f>G788</f>
        <v>0</v>
      </c>
      <c r="P785" s="242">
        <f>H788</f>
        <v>0</v>
      </c>
      <c r="R785" s="243">
        <v>371</v>
      </c>
      <c r="S785" s="243">
        <v>339</v>
      </c>
      <c r="T785" s="244" t="s">
        <v>304</v>
      </c>
      <c r="U785" s="241">
        <f>M785+M786</f>
        <v>47.92</v>
      </c>
      <c r="V785" s="241">
        <f>N785+N786</f>
        <v>0</v>
      </c>
      <c r="W785" s="241">
        <f>O785+O786</f>
        <v>0</v>
      </c>
      <c r="X785" s="241">
        <f>P785+P786</f>
        <v>0</v>
      </c>
    </row>
    <row r="786" spans="2:24" ht="15.75" customHeight="1" outlineLevel="1" thickBot="1" x14ac:dyDescent="0.3">
      <c r="B786" s="2">
        <v>749</v>
      </c>
      <c r="C786" s="2">
        <v>667</v>
      </c>
      <c r="D786" s="354" t="s">
        <v>1207</v>
      </c>
      <c r="E786" s="226">
        <v>20.963999999999999</v>
      </c>
      <c r="F786" s="225"/>
      <c r="G786" s="225"/>
      <c r="H786" s="225"/>
      <c r="J786" s="228">
        <v>749</v>
      </c>
      <c r="K786" s="228">
        <v>667</v>
      </c>
      <c r="L786" s="270" t="str">
        <f>D787</f>
        <v>Дніпровський районний суд м.Києва</v>
      </c>
      <c r="M786" s="248">
        <f>E787</f>
        <v>25.96</v>
      </c>
      <c r="N786" s="271">
        <f>F787</f>
        <v>0</v>
      </c>
      <c r="O786" s="271">
        <f>G787</f>
        <v>0</v>
      </c>
      <c r="P786" s="271">
        <f>H787</f>
        <v>0</v>
      </c>
      <c r="R786" s="228"/>
      <c r="S786" s="228"/>
      <c r="T786" s="401"/>
      <c r="U786" s="251"/>
      <c r="V786" s="251"/>
      <c r="W786" s="251"/>
      <c r="X786" s="251"/>
    </row>
    <row r="787" spans="2:24" ht="16.5" customHeight="1" outlineLevel="1" thickTop="1" thickBot="1" x14ac:dyDescent="0.3">
      <c r="B787" s="2">
        <v>750</v>
      </c>
      <c r="C787" s="2">
        <v>668</v>
      </c>
      <c r="D787" s="354" t="s">
        <v>1208</v>
      </c>
      <c r="E787" s="226">
        <v>25.96</v>
      </c>
      <c r="F787" s="225"/>
      <c r="G787" s="225"/>
      <c r="H787" s="225"/>
      <c r="J787" s="228">
        <v>750</v>
      </c>
      <c r="K787" s="228">
        <v>668</v>
      </c>
      <c r="L787" s="238" t="str">
        <f>D786</f>
        <v>Дарницький районний суд м.Києва</v>
      </c>
      <c r="M787" s="231">
        <f>E786</f>
        <v>20.963999999999999</v>
      </c>
      <c r="N787" s="232">
        <f>F786</f>
        <v>0</v>
      </c>
      <c r="O787" s="232">
        <f>G786</f>
        <v>0</v>
      </c>
      <c r="P787" s="232">
        <f>H786</f>
        <v>0</v>
      </c>
      <c r="R787" s="228">
        <v>372</v>
      </c>
      <c r="S787" s="228">
        <v>340</v>
      </c>
      <c r="T787" s="238" t="s">
        <v>305</v>
      </c>
      <c r="U787" s="235">
        <f>M787</f>
        <v>20.963999999999999</v>
      </c>
      <c r="V787" s="235">
        <f>N787</f>
        <v>0</v>
      </c>
      <c r="W787" s="235">
        <f>O787</f>
        <v>0</v>
      </c>
      <c r="X787" s="235">
        <f>P787</f>
        <v>0</v>
      </c>
    </row>
    <row r="788" spans="2:24" ht="15" customHeight="1" outlineLevel="1" thickTop="1" x14ac:dyDescent="0.25">
      <c r="B788" s="2">
        <v>751</v>
      </c>
      <c r="C788" s="2">
        <v>669</v>
      </c>
      <c r="D788" s="354" t="s">
        <v>1209</v>
      </c>
      <c r="E788" s="226">
        <v>21.96</v>
      </c>
      <c r="F788" s="225"/>
      <c r="G788" s="225"/>
      <c r="H788" s="225"/>
      <c r="J788" s="2">
        <v>751</v>
      </c>
      <c r="K788" s="2">
        <v>669</v>
      </c>
      <c r="L788" s="244" t="str">
        <f>D785</f>
        <v>Голосіївський районний суд м.Києва</v>
      </c>
      <c r="M788" s="241">
        <f>E785</f>
        <v>17.024000000000001</v>
      </c>
      <c r="N788" s="242">
        <f>F785</f>
        <v>0</v>
      </c>
      <c r="O788" s="242">
        <f>G785</f>
        <v>0</v>
      </c>
      <c r="P788" s="242">
        <f>H785</f>
        <v>0</v>
      </c>
      <c r="R788" s="243">
        <v>373</v>
      </c>
      <c r="S788" s="243">
        <v>341</v>
      </c>
      <c r="T788" s="244" t="s">
        <v>306</v>
      </c>
      <c r="U788" s="241">
        <f>M788+M789</f>
        <v>45.028000000000006</v>
      </c>
      <c r="V788" s="241">
        <f>N788+N789</f>
        <v>0</v>
      </c>
      <c r="W788" s="241">
        <f>O788+O789</f>
        <v>0</v>
      </c>
      <c r="X788" s="241">
        <f>P788+P789</f>
        <v>0</v>
      </c>
    </row>
    <row r="789" spans="2:24" ht="15.75" customHeight="1" outlineLevel="1" thickBot="1" x14ac:dyDescent="0.3">
      <c r="B789" s="2">
        <v>752</v>
      </c>
      <c r="C789" s="2">
        <v>670</v>
      </c>
      <c r="D789" s="354" t="s">
        <v>1210</v>
      </c>
      <c r="E789" s="226">
        <v>15.036</v>
      </c>
      <c r="F789" s="225"/>
      <c r="G789" s="225"/>
      <c r="H789" s="225"/>
      <c r="J789" s="228">
        <v>752</v>
      </c>
      <c r="K789" s="228">
        <v>670</v>
      </c>
      <c r="L789" s="270" t="str">
        <f>D790</f>
        <v>Печерський районний суд м.Києва</v>
      </c>
      <c r="M789" s="248">
        <f>E790</f>
        <v>28.004000000000001</v>
      </c>
      <c r="N789" s="271">
        <f>F790</f>
        <v>0</v>
      </c>
      <c r="O789" s="271">
        <f>G790</f>
        <v>0</v>
      </c>
      <c r="P789" s="271">
        <f>H790</f>
        <v>0</v>
      </c>
      <c r="R789" s="228"/>
      <c r="S789" s="228"/>
      <c r="T789" s="253"/>
      <c r="U789" s="251"/>
      <c r="V789" s="251"/>
      <c r="W789" s="251"/>
      <c r="X789" s="251"/>
    </row>
    <row r="790" spans="2:24" ht="15" customHeight="1" outlineLevel="1" thickTop="1" x14ac:dyDescent="0.25">
      <c r="B790" s="2">
        <v>753</v>
      </c>
      <c r="C790" s="2">
        <v>671</v>
      </c>
      <c r="D790" s="354" t="s">
        <v>1211</v>
      </c>
      <c r="E790" s="226">
        <v>28.004000000000001</v>
      </c>
      <c r="F790" s="225"/>
      <c r="G790" s="225"/>
      <c r="H790" s="225"/>
      <c r="J790" s="243">
        <v>753</v>
      </c>
      <c r="K790" s="243">
        <v>671</v>
      </c>
      <c r="L790" s="244" t="str">
        <f t="shared" ref="L790:P792" si="181">D792</f>
        <v>Святошинський районний суд м.Києва</v>
      </c>
      <c r="M790" s="241">
        <f t="shared" si="181"/>
        <v>25.032</v>
      </c>
      <c r="N790" s="242">
        <f t="shared" si="181"/>
        <v>0</v>
      </c>
      <c r="O790" s="242">
        <f t="shared" si="181"/>
        <v>0</v>
      </c>
      <c r="P790" s="242">
        <f t="shared" si="181"/>
        <v>0</v>
      </c>
      <c r="R790" s="243">
        <v>374</v>
      </c>
      <c r="S790" s="243">
        <v>342</v>
      </c>
      <c r="T790" s="244" t="s">
        <v>307</v>
      </c>
      <c r="U790" s="241">
        <f>M790+M791</f>
        <v>49.067999999999998</v>
      </c>
      <c r="V790" s="241">
        <f>N790+N791</f>
        <v>0</v>
      </c>
      <c r="W790" s="241">
        <f>O790+O791</f>
        <v>0</v>
      </c>
      <c r="X790" s="241">
        <f>P790+P791</f>
        <v>0</v>
      </c>
    </row>
    <row r="791" spans="2:24" ht="15.75" customHeight="1" outlineLevel="1" thickBot="1" x14ac:dyDescent="0.3">
      <c r="B791" s="2">
        <v>754</v>
      </c>
      <c r="C791" s="2">
        <v>672</v>
      </c>
      <c r="D791" s="354" t="s">
        <v>1212</v>
      </c>
      <c r="E791" s="226">
        <v>10.016</v>
      </c>
      <c r="F791" s="225"/>
      <c r="G791" s="225"/>
      <c r="H791" s="225"/>
      <c r="J791" s="228">
        <v>754</v>
      </c>
      <c r="K791" s="228">
        <v>672</v>
      </c>
      <c r="L791" s="270" t="str">
        <f t="shared" si="181"/>
        <v>Солом’янський районний суд м.Києва</v>
      </c>
      <c r="M791" s="248">
        <f t="shared" si="181"/>
        <v>24.036000000000001</v>
      </c>
      <c r="N791" s="271">
        <f t="shared" si="181"/>
        <v>0</v>
      </c>
      <c r="O791" s="271">
        <f t="shared" si="181"/>
        <v>0</v>
      </c>
      <c r="P791" s="271">
        <f t="shared" si="181"/>
        <v>0</v>
      </c>
      <c r="R791" s="228"/>
      <c r="S791" s="228"/>
      <c r="T791" s="253"/>
      <c r="U791" s="251"/>
      <c r="V791" s="251"/>
      <c r="W791" s="251"/>
      <c r="X791" s="251"/>
    </row>
    <row r="792" spans="2:24" ht="16.5" customHeight="1" outlineLevel="1" thickTop="1" thickBot="1" x14ac:dyDescent="0.3">
      <c r="B792" s="2">
        <v>755</v>
      </c>
      <c r="C792" s="2">
        <v>673</v>
      </c>
      <c r="D792" s="354" t="s">
        <v>1213</v>
      </c>
      <c r="E792" s="226">
        <v>25.032</v>
      </c>
      <c r="F792" s="225"/>
      <c r="G792" s="225"/>
      <c r="H792" s="225"/>
      <c r="J792" s="228">
        <v>755</v>
      </c>
      <c r="K792" s="228">
        <v>673</v>
      </c>
      <c r="L792" s="238" t="str">
        <f t="shared" si="181"/>
        <v>Шевченківський районний суд м.Києва</v>
      </c>
      <c r="M792" s="231">
        <f t="shared" si="181"/>
        <v>31.032</v>
      </c>
      <c r="N792" s="232">
        <f t="shared" si="181"/>
        <v>0</v>
      </c>
      <c r="O792" s="232">
        <f t="shared" si="181"/>
        <v>0</v>
      </c>
      <c r="P792" s="232">
        <f t="shared" si="181"/>
        <v>0</v>
      </c>
      <c r="R792" s="229">
        <v>375</v>
      </c>
      <c r="S792" s="229">
        <v>343</v>
      </c>
      <c r="T792" s="238" t="s">
        <v>816</v>
      </c>
      <c r="U792" s="235">
        <f>M792</f>
        <v>31.032</v>
      </c>
      <c r="V792" s="235">
        <f>N792</f>
        <v>0</v>
      </c>
      <c r="W792" s="235">
        <f>O792</f>
        <v>0</v>
      </c>
      <c r="X792" s="235">
        <f>P792</f>
        <v>0</v>
      </c>
    </row>
    <row r="793" spans="2:24" ht="15.75" thickTop="1" x14ac:dyDescent="0.25">
      <c r="B793" s="2">
        <v>756</v>
      </c>
      <c r="C793" s="2">
        <v>674</v>
      </c>
      <c r="D793" s="354" t="s">
        <v>1214</v>
      </c>
      <c r="E793" s="226">
        <v>24.036000000000001</v>
      </c>
      <c r="F793" s="225"/>
      <c r="G793" s="225"/>
      <c r="H793" s="225"/>
      <c r="J793" s="243">
        <v>756</v>
      </c>
      <c r="K793" s="243">
        <v>674</v>
      </c>
      <c r="L793" s="244" t="str">
        <f>D789</f>
        <v>Оболонський районний суд м.Києва</v>
      </c>
      <c r="M793" s="241">
        <f>E789</f>
        <v>15.036</v>
      </c>
      <c r="N793" s="242">
        <f>F789</f>
        <v>0</v>
      </c>
      <c r="O793" s="242">
        <f>G789</f>
        <v>0</v>
      </c>
      <c r="P793" s="242">
        <f>H789</f>
        <v>0</v>
      </c>
      <c r="R793" s="243">
        <v>376</v>
      </c>
      <c r="S793" s="243">
        <v>344</v>
      </c>
      <c r="T793" s="244" t="s">
        <v>308</v>
      </c>
      <c r="U793" s="241">
        <f>M793+M794</f>
        <v>25.052</v>
      </c>
      <c r="V793" s="241">
        <f>N793+N794</f>
        <v>0</v>
      </c>
      <c r="W793" s="241">
        <f>O793+O794</f>
        <v>0</v>
      </c>
      <c r="X793" s="241">
        <f>P793+P794</f>
        <v>0</v>
      </c>
    </row>
    <row r="794" spans="2:24" ht="15.75" thickBot="1" x14ac:dyDescent="0.3">
      <c r="B794" s="337">
        <v>757</v>
      </c>
      <c r="C794" s="337">
        <v>675</v>
      </c>
      <c r="D794" s="355" t="s">
        <v>1215</v>
      </c>
      <c r="E794" s="288">
        <v>31.032</v>
      </c>
      <c r="F794" s="287"/>
      <c r="G794" s="287"/>
      <c r="H794" s="287"/>
      <c r="J794" s="337">
        <v>757</v>
      </c>
      <c r="K794" s="337">
        <v>675</v>
      </c>
      <c r="L794" s="351" t="str">
        <f>D791</f>
        <v>Подільський районний суд м.Києва</v>
      </c>
      <c r="M794" s="350">
        <f>E791</f>
        <v>10.016</v>
      </c>
      <c r="N794" s="287">
        <f>F791</f>
        <v>0</v>
      </c>
      <c r="O794" s="287">
        <f>G791</f>
        <v>0</v>
      </c>
      <c r="P794" s="287">
        <f>H791</f>
        <v>0</v>
      </c>
      <c r="R794" s="337"/>
      <c r="S794" s="337"/>
      <c r="T794" s="377"/>
      <c r="U794" s="353"/>
      <c r="V794" s="353"/>
      <c r="W794" s="353"/>
      <c r="X794" s="353"/>
    </row>
    <row r="795" spans="2:24" ht="15.75" thickTop="1" x14ac:dyDescent="0.25">
      <c r="B795" s="213">
        <v>758</v>
      </c>
      <c r="C795" s="213"/>
      <c r="D795" s="402" t="s">
        <v>1216</v>
      </c>
      <c r="E795" s="216"/>
      <c r="F795" s="215"/>
      <c r="G795" s="215"/>
      <c r="H795" s="215"/>
      <c r="J795" s="213">
        <v>758</v>
      </c>
      <c r="K795" s="213"/>
      <c r="L795" s="313" t="str">
        <f t="shared" ref="L795:P798" si="182">D795</f>
        <v>Балаклавський районний суд м.Севастополя</v>
      </c>
      <c r="M795" s="215">
        <f t="shared" si="182"/>
        <v>0</v>
      </c>
      <c r="N795" s="215">
        <f t="shared" si="182"/>
        <v>0</v>
      </c>
      <c r="O795" s="215">
        <f t="shared" si="182"/>
        <v>0</v>
      </c>
      <c r="P795" s="215">
        <f t="shared" si="182"/>
        <v>0</v>
      </c>
      <c r="R795" s="403">
        <v>377</v>
      </c>
      <c r="S795" s="404"/>
      <c r="T795" s="405" t="s">
        <v>1217</v>
      </c>
      <c r="U795" s="406"/>
      <c r="V795" s="406"/>
      <c r="W795" s="406"/>
      <c r="X795" s="406"/>
    </row>
    <row r="796" spans="2:24" x14ac:dyDescent="0.25">
      <c r="B796" s="314">
        <v>759</v>
      </c>
      <c r="C796" s="314"/>
      <c r="D796" s="407" t="s">
        <v>1218</v>
      </c>
      <c r="E796" s="346"/>
      <c r="F796" s="217"/>
      <c r="G796" s="217"/>
      <c r="H796" s="217"/>
      <c r="J796" s="314">
        <v>759</v>
      </c>
      <c r="K796" s="314"/>
      <c r="L796" s="329" t="str">
        <f t="shared" si="182"/>
        <v>Гагарінський районний суд м.Севастополя</v>
      </c>
      <c r="M796" s="217">
        <f t="shared" si="182"/>
        <v>0</v>
      </c>
      <c r="N796" s="217">
        <f t="shared" si="182"/>
        <v>0</v>
      </c>
      <c r="O796" s="217">
        <f t="shared" si="182"/>
        <v>0</v>
      </c>
      <c r="P796" s="217">
        <f t="shared" si="182"/>
        <v>0</v>
      </c>
      <c r="R796" s="304"/>
      <c r="S796" s="304"/>
      <c r="T796" s="304"/>
      <c r="U796" s="304"/>
      <c r="V796" s="304"/>
      <c r="W796" s="304"/>
      <c r="X796" s="304"/>
    </row>
    <row r="797" spans="2:24" x14ac:dyDescent="0.25">
      <c r="B797" s="314">
        <v>760</v>
      </c>
      <c r="C797" s="314"/>
      <c r="D797" s="407" t="s">
        <v>1219</v>
      </c>
      <c r="E797" s="346"/>
      <c r="F797" s="217"/>
      <c r="G797" s="217"/>
      <c r="H797" s="217"/>
      <c r="J797" s="314">
        <v>760</v>
      </c>
      <c r="K797" s="314"/>
      <c r="L797" s="329" t="str">
        <f t="shared" si="182"/>
        <v>Ленінський районний суд м.Севастополя</v>
      </c>
      <c r="M797" s="217">
        <f t="shared" si="182"/>
        <v>0</v>
      </c>
      <c r="N797" s="217">
        <f t="shared" si="182"/>
        <v>0</v>
      </c>
      <c r="O797" s="217">
        <f t="shared" si="182"/>
        <v>0</v>
      </c>
      <c r="P797" s="217">
        <f t="shared" si="182"/>
        <v>0</v>
      </c>
      <c r="R797" s="304"/>
      <c r="S797" s="304"/>
      <c r="T797" s="304"/>
      <c r="U797" s="304"/>
      <c r="V797" s="304"/>
      <c r="W797" s="304"/>
      <c r="X797" s="304"/>
    </row>
    <row r="798" spans="2:24" ht="15.75" thickBot="1" x14ac:dyDescent="0.3">
      <c r="B798" s="255">
        <v>761</v>
      </c>
      <c r="C798" s="255"/>
      <c r="D798" s="408" t="s">
        <v>1220</v>
      </c>
      <c r="E798" s="258"/>
      <c r="F798" s="257"/>
      <c r="G798" s="257"/>
      <c r="H798" s="257"/>
      <c r="J798" s="255">
        <v>761</v>
      </c>
      <c r="K798" s="255"/>
      <c r="L798" s="394" t="str">
        <f t="shared" si="182"/>
        <v>Нахімовський районний суд м.Севастополя</v>
      </c>
      <c r="M798" s="257">
        <f t="shared" si="182"/>
        <v>0</v>
      </c>
      <c r="N798" s="257">
        <f t="shared" si="182"/>
        <v>0</v>
      </c>
      <c r="O798" s="257">
        <f t="shared" si="182"/>
        <v>0</v>
      </c>
      <c r="P798" s="257">
        <f t="shared" si="182"/>
        <v>0</v>
      </c>
      <c r="R798" s="304"/>
      <c r="S798" s="304"/>
      <c r="T798" s="304"/>
      <c r="U798" s="304"/>
      <c r="V798" s="304"/>
      <c r="W798" s="304"/>
      <c r="X798" s="304"/>
    </row>
    <row r="799" spans="2:24" ht="15.75" thickTop="1" x14ac:dyDescent="0.25">
      <c r="B799" s="368"/>
      <c r="C799" s="368"/>
      <c r="D799" s="409"/>
      <c r="E799" s="410"/>
      <c r="F799" s="370"/>
      <c r="G799" s="370"/>
      <c r="H799" s="370"/>
      <c r="J799" s="368"/>
      <c r="K799" s="368"/>
      <c r="L799" s="326"/>
      <c r="M799" s="241"/>
      <c r="N799" s="370"/>
      <c r="O799" s="370"/>
      <c r="P799" s="370"/>
      <c r="R799" s="304"/>
      <c r="S799" s="304"/>
      <c r="T799" s="304"/>
      <c r="U799" s="304"/>
      <c r="V799" s="304"/>
      <c r="W799" s="304"/>
      <c r="X799" s="304"/>
    </row>
    <row r="800" spans="2:24" x14ac:dyDescent="0.25">
      <c r="B800" s="345"/>
      <c r="C800" s="345"/>
      <c r="D800" s="224"/>
      <c r="E800" s="410"/>
      <c r="F800" s="370"/>
      <c r="G800" s="370"/>
      <c r="H800" s="370"/>
      <c r="J800" s="345"/>
      <c r="K800" s="345"/>
      <c r="L800" s="310"/>
      <c r="M800" s="227"/>
      <c r="N800" s="370"/>
      <c r="O800" s="370"/>
      <c r="P800" s="370"/>
      <c r="R800" s="304"/>
      <c r="S800" s="304"/>
      <c r="T800" s="304"/>
      <c r="U800" s="304"/>
      <c r="V800" s="304"/>
      <c r="W800" s="304"/>
      <c r="X800" s="304"/>
    </row>
    <row r="801" spans="1:30" ht="15.75" collapsed="1" thickBot="1" x14ac:dyDescent="0.3">
      <c r="D801" s="412"/>
      <c r="E801" s="413"/>
      <c r="F801" s="371"/>
    </row>
    <row r="802" spans="1:30" ht="22.5" thickBot="1" x14ac:dyDescent="0.3">
      <c r="D802" s="412"/>
      <c r="L802" s="411" t="s">
        <v>1222</v>
      </c>
      <c r="T802" s="411" t="s">
        <v>1221</v>
      </c>
    </row>
    <row r="803" spans="1:30" ht="15.75" thickBot="1" x14ac:dyDescent="0.3">
      <c r="D803" s="412"/>
    </row>
    <row r="804" spans="1:30" s="154" customFormat="1" ht="19.5" thickBot="1" x14ac:dyDescent="0.3">
      <c r="A804" s="155"/>
      <c r="B804" s="153"/>
      <c r="C804" s="153"/>
      <c r="D804" s="414" t="s">
        <v>1223</v>
      </c>
      <c r="E804" s="156"/>
      <c r="I804" s="155"/>
      <c r="J804" s="153"/>
      <c r="K804" s="153"/>
      <c r="L804" s="414" t="s">
        <v>1223</v>
      </c>
      <c r="Q804" s="155"/>
      <c r="R804" s="153"/>
      <c r="S804" s="153"/>
      <c r="T804" s="414" t="s">
        <v>1223</v>
      </c>
      <c r="AD804" s="371"/>
    </row>
    <row r="805" spans="1:30" s="154" customFormat="1" x14ac:dyDescent="0.25">
      <c r="A805" s="155"/>
      <c r="B805" s="153">
        <v>27</v>
      </c>
      <c r="C805" s="153"/>
      <c r="D805" s="412" t="s">
        <v>309</v>
      </c>
      <c r="E805" s="156"/>
      <c r="I805" s="155"/>
      <c r="J805" s="415">
        <f t="shared" ref="J805:K810" si="183">J4</f>
        <v>27</v>
      </c>
      <c r="K805" s="415">
        <f t="shared" si="183"/>
        <v>25</v>
      </c>
      <c r="L805" s="416" t="s">
        <v>309</v>
      </c>
      <c r="Q805" s="155"/>
      <c r="R805" s="415">
        <f t="shared" ref="R805:S810" si="184">R4</f>
        <v>26</v>
      </c>
      <c r="S805" s="415">
        <f t="shared" si="184"/>
        <v>24</v>
      </c>
      <c r="T805" s="416" t="s">
        <v>309</v>
      </c>
      <c r="AD805" s="371"/>
    </row>
    <row r="806" spans="1:30" s="154" customFormat="1" x14ac:dyDescent="0.25">
      <c r="A806" s="155"/>
      <c r="B806" s="153">
        <v>8</v>
      </c>
      <c r="C806" s="153"/>
      <c r="D806" s="412" t="s">
        <v>311</v>
      </c>
      <c r="E806" s="156"/>
      <c r="I806" s="155"/>
      <c r="J806" s="415">
        <f t="shared" si="183"/>
        <v>8</v>
      </c>
      <c r="K806" s="415">
        <f t="shared" si="183"/>
        <v>7</v>
      </c>
      <c r="L806" s="416" t="s">
        <v>311</v>
      </c>
      <c r="Q806" s="155"/>
      <c r="R806" s="415">
        <f t="shared" si="184"/>
        <v>7</v>
      </c>
      <c r="S806" s="415">
        <f t="shared" si="184"/>
        <v>6</v>
      </c>
      <c r="T806" s="416" t="s">
        <v>311</v>
      </c>
      <c r="AD806" s="371"/>
    </row>
    <row r="807" spans="1:30" s="154" customFormat="1" x14ac:dyDescent="0.25">
      <c r="A807" s="155"/>
      <c r="B807" s="153">
        <v>9</v>
      </c>
      <c r="C807" s="153"/>
      <c r="D807" s="412" t="s">
        <v>313</v>
      </c>
      <c r="E807" s="156"/>
      <c r="I807" s="155"/>
      <c r="J807" s="415">
        <f t="shared" si="183"/>
        <v>9</v>
      </c>
      <c r="K807" s="415">
        <f t="shared" si="183"/>
        <v>8</v>
      </c>
      <c r="L807" s="416" t="s">
        <v>313</v>
      </c>
      <c r="Q807" s="155"/>
      <c r="R807" s="415">
        <f t="shared" si="184"/>
        <v>8</v>
      </c>
      <c r="S807" s="415">
        <f t="shared" si="184"/>
        <v>7</v>
      </c>
      <c r="T807" s="416" t="s">
        <v>313</v>
      </c>
      <c r="AD807" s="371"/>
    </row>
    <row r="808" spans="1:30" s="154" customFormat="1" x14ac:dyDescent="0.25">
      <c r="A808" s="155"/>
      <c r="B808" s="153">
        <v>27</v>
      </c>
      <c r="C808" s="153"/>
      <c r="D808" s="412" t="s">
        <v>310</v>
      </c>
      <c r="E808" s="156"/>
      <c r="I808" s="155"/>
      <c r="J808" s="415">
        <f t="shared" si="183"/>
        <v>27</v>
      </c>
      <c r="K808" s="415">
        <f t="shared" si="183"/>
        <v>25</v>
      </c>
      <c r="L808" s="416" t="s">
        <v>310</v>
      </c>
      <c r="Q808" s="155"/>
      <c r="R808" s="415">
        <f t="shared" si="184"/>
        <v>27</v>
      </c>
      <c r="S808" s="415">
        <f t="shared" si="184"/>
        <v>25</v>
      </c>
      <c r="T808" s="416" t="s">
        <v>310</v>
      </c>
      <c r="AD808" s="371"/>
    </row>
    <row r="809" spans="1:30" s="154" customFormat="1" x14ac:dyDescent="0.25">
      <c r="A809" s="155"/>
      <c r="B809" s="153">
        <v>27</v>
      </c>
      <c r="C809" s="153"/>
      <c r="D809" s="412" t="s">
        <v>312</v>
      </c>
      <c r="E809" s="156"/>
      <c r="I809" s="155"/>
      <c r="J809" s="415">
        <f t="shared" si="183"/>
        <v>27</v>
      </c>
      <c r="K809" s="415">
        <f t="shared" si="183"/>
        <v>25</v>
      </c>
      <c r="L809" s="416" t="s">
        <v>312</v>
      </c>
      <c r="Q809" s="155"/>
      <c r="R809" s="415">
        <f t="shared" si="184"/>
        <v>27</v>
      </c>
      <c r="S809" s="415">
        <f t="shared" si="184"/>
        <v>25</v>
      </c>
      <c r="T809" s="416" t="s">
        <v>312</v>
      </c>
      <c r="AD809" s="371"/>
    </row>
    <row r="810" spans="1:30" s="154" customFormat="1" x14ac:dyDescent="0.25">
      <c r="A810" s="155"/>
      <c r="B810" s="115">
        <v>663</v>
      </c>
      <c r="C810" s="153"/>
      <c r="D810" s="421" t="s">
        <v>1224</v>
      </c>
      <c r="E810" s="156"/>
      <c r="I810" s="155"/>
      <c r="J810" s="417">
        <f t="shared" si="183"/>
        <v>663</v>
      </c>
      <c r="K810" s="417">
        <f t="shared" si="183"/>
        <v>585</v>
      </c>
      <c r="L810" s="418" t="s">
        <v>1224</v>
      </c>
      <c r="M810" s="158"/>
      <c r="N810" s="158"/>
      <c r="O810" s="158"/>
      <c r="P810" s="158"/>
      <c r="Q810" s="157"/>
      <c r="R810" s="417">
        <f t="shared" si="184"/>
        <v>282</v>
      </c>
      <c r="S810" s="417">
        <f t="shared" si="184"/>
        <v>257</v>
      </c>
      <c r="T810" s="418" t="s">
        <v>1224</v>
      </c>
      <c r="AD810" s="371"/>
    </row>
    <row r="811" spans="1:30" s="154" customFormat="1" ht="15.75" thickBot="1" x14ac:dyDescent="0.3">
      <c r="A811" s="155"/>
      <c r="B811" s="419">
        <v>2</v>
      </c>
      <c r="C811" s="153"/>
      <c r="D811" s="420" t="s">
        <v>1225</v>
      </c>
      <c r="E811" s="156"/>
      <c r="I811" s="155"/>
      <c r="J811" s="419">
        <f>J37</f>
        <v>0</v>
      </c>
      <c r="K811" s="419">
        <f>K37</f>
        <v>0</v>
      </c>
      <c r="L811" s="420" t="s">
        <v>1225</v>
      </c>
      <c r="Q811" s="155"/>
      <c r="R811" s="419">
        <f>R37</f>
        <v>0</v>
      </c>
      <c r="S811" s="419">
        <f>S37</f>
        <v>0</v>
      </c>
      <c r="T811" s="420" t="s">
        <v>1225</v>
      </c>
      <c r="AD811" s="371"/>
    </row>
    <row r="812" spans="1:30" s="154" customFormat="1" ht="15.75" thickTop="1" x14ac:dyDescent="0.2">
      <c r="A812" s="155"/>
      <c r="B812" s="424">
        <f>SUM(B805:B811)</f>
        <v>763</v>
      </c>
      <c r="C812" s="153"/>
      <c r="D812" s="425" t="s">
        <v>1226</v>
      </c>
      <c r="E812" s="156"/>
      <c r="I812" s="155"/>
      <c r="J812" s="422">
        <f t="shared" ref="J812:K812" si="185">SUM(J805:J811)</f>
        <v>761</v>
      </c>
      <c r="K812" s="422">
        <f t="shared" si="185"/>
        <v>675</v>
      </c>
      <c r="L812" s="423" t="s">
        <v>1226</v>
      </c>
      <c r="Q812" s="155"/>
      <c r="R812" s="422">
        <f t="shared" ref="R812:S812" si="186">SUM(R805:R811)</f>
        <v>377</v>
      </c>
      <c r="S812" s="422">
        <f t="shared" si="186"/>
        <v>344</v>
      </c>
      <c r="T812" s="423" t="s">
        <v>1226</v>
      </c>
      <c r="AD812" s="371"/>
    </row>
    <row r="813" spans="1:30" s="154" customFormat="1" ht="15.75" thickBot="1" x14ac:dyDescent="0.3">
      <c r="A813" s="155"/>
      <c r="B813" s="153"/>
      <c r="C813" s="153"/>
      <c r="D813" s="412"/>
      <c r="E813" s="156"/>
      <c r="I813" s="155"/>
      <c r="J813" s="153"/>
      <c r="K813" s="153"/>
      <c r="L813" s="155"/>
      <c r="Q813" s="155"/>
      <c r="R813" s="153"/>
      <c r="S813" s="153"/>
      <c r="T813" s="155"/>
      <c r="AD813" s="371"/>
    </row>
    <row r="814" spans="1:30" s="154" customFormat="1" ht="19.5" thickBot="1" x14ac:dyDescent="0.3">
      <c r="A814" s="155"/>
      <c r="B814" s="153"/>
      <c r="C814" s="153"/>
      <c r="D814" s="414" t="s">
        <v>1227</v>
      </c>
      <c r="E814" s="156"/>
      <c r="I814" s="155"/>
      <c r="J814" s="153"/>
      <c r="K814" s="153"/>
      <c r="L814" s="414" t="s">
        <v>1227</v>
      </c>
      <c r="Q814" s="155"/>
      <c r="R814" s="153"/>
      <c r="S814" s="153"/>
      <c r="T814" s="414" t="s">
        <v>1227</v>
      </c>
      <c r="AD814" s="371"/>
    </row>
    <row r="815" spans="1:30" s="154" customFormat="1" x14ac:dyDescent="0.25">
      <c r="A815" s="155"/>
      <c r="B815" s="153">
        <v>25</v>
      </c>
      <c r="C815" s="153"/>
      <c r="D815" s="412" t="s">
        <v>309</v>
      </c>
      <c r="E815" s="156"/>
      <c r="I815" s="155"/>
      <c r="J815" s="153">
        <f t="shared" ref="J815:K820" si="187">J4</f>
        <v>27</v>
      </c>
      <c r="K815" s="153">
        <f t="shared" si="187"/>
        <v>25</v>
      </c>
      <c r="L815" s="412" t="s">
        <v>309</v>
      </c>
      <c r="Q815" s="155"/>
      <c r="R815" s="153">
        <f t="shared" ref="R815:S820" si="188">R4</f>
        <v>26</v>
      </c>
      <c r="S815" s="153">
        <f t="shared" si="188"/>
        <v>24</v>
      </c>
      <c r="T815" s="412" t="s">
        <v>309</v>
      </c>
      <c r="AD815" s="371"/>
    </row>
    <row r="816" spans="1:30" s="154" customFormat="1" x14ac:dyDescent="0.25">
      <c r="A816" s="155"/>
      <c r="B816" s="153">
        <v>7</v>
      </c>
      <c r="C816" s="153"/>
      <c r="D816" s="412" t="s">
        <v>311</v>
      </c>
      <c r="E816" s="156"/>
      <c r="I816" s="155"/>
      <c r="J816" s="153">
        <f t="shared" si="187"/>
        <v>8</v>
      </c>
      <c r="K816" s="153">
        <f t="shared" si="187"/>
        <v>7</v>
      </c>
      <c r="L816" s="412" t="s">
        <v>311</v>
      </c>
      <c r="Q816" s="155"/>
      <c r="R816" s="153">
        <f t="shared" si="188"/>
        <v>7</v>
      </c>
      <c r="S816" s="153">
        <f t="shared" si="188"/>
        <v>6</v>
      </c>
      <c r="T816" s="412" t="s">
        <v>311</v>
      </c>
      <c r="AD816" s="371"/>
    </row>
    <row r="817" spans="1:30" s="154" customFormat="1" x14ac:dyDescent="0.25">
      <c r="A817" s="155"/>
      <c r="B817" s="153">
        <v>8</v>
      </c>
      <c r="C817" s="153"/>
      <c r="D817" s="412" t="s">
        <v>313</v>
      </c>
      <c r="E817" s="156"/>
      <c r="I817" s="155"/>
      <c r="J817" s="153">
        <f t="shared" si="187"/>
        <v>9</v>
      </c>
      <c r="K817" s="153">
        <f t="shared" si="187"/>
        <v>8</v>
      </c>
      <c r="L817" s="412" t="s">
        <v>313</v>
      </c>
      <c r="Q817" s="155"/>
      <c r="R817" s="153">
        <f t="shared" si="188"/>
        <v>8</v>
      </c>
      <c r="S817" s="153">
        <f t="shared" si="188"/>
        <v>7</v>
      </c>
      <c r="T817" s="412" t="s">
        <v>313</v>
      </c>
      <c r="AD817" s="371"/>
    </row>
    <row r="818" spans="1:30" s="154" customFormat="1" x14ac:dyDescent="0.25">
      <c r="A818" s="155"/>
      <c r="B818" s="153">
        <v>25</v>
      </c>
      <c r="C818" s="153"/>
      <c r="D818" s="412" t="s">
        <v>310</v>
      </c>
      <c r="E818" s="156"/>
      <c r="I818" s="155"/>
      <c r="J818" s="153">
        <f t="shared" si="187"/>
        <v>27</v>
      </c>
      <c r="K818" s="153">
        <f t="shared" si="187"/>
        <v>25</v>
      </c>
      <c r="L818" s="412" t="s">
        <v>310</v>
      </c>
      <c r="Q818" s="155"/>
      <c r="R818" s="153">
        <f t="shared" si="188"/>
        <v>27</v>
      </c>
      <c r="S818" s="153">
        <f t="shared" si="188"/>
        <v>25</v>
      </c>
      <c r="T818" s="412" t="s">
        <v>310</v>
      </c>
      <c r="AD818" s="371"/>
    </row>
    <row r="819" spans="1:30" s="154" customFormat="1" x14ac:dyDescent="0.25">
      <c r="A819" s="155"/>
      <c r="B819" s="153">
        <v>25</v>
      </c>
      <c r="C819" s="153"/>
      <c r="D819" s="412" t="s">
        <v>312</v>
      </c>
      <c r="E819" s="156"/>
      <c r="I819" s="155"/>
      <c r="J819" s="153">
        <f t="shared" si="187"/>
        <v>27</v>
      </c>
      <c r="K819" s="153">
        <f t="shared" si="187"/>
        <v>25</v>
      </c>
      <c r="L819" s="412" t="s">
        <v>312</v>
      </c>
      <c r="Q819" s="155"/>
      <c r="R819" s="153">
        <f t="shared" si="188"/>
        <v>27</v>
      </c>
      <c r="S819" s="153">
        <f t="shared" si="188"/>
        <v>25</v>
      </c>
      <c r="T819" s="412" t="s">
        <v>312</v>
      </c>
      <c r="AD819" s="371"/>
    </row>
    <row r="820" spans="1:30" s="154" customFormat="1" x14ac:dyDescent="0.25">
      <c r="A820" s="155"/>
      <c r="B820" s="115">
        <v>585</v>
      </c>
      <c r="C820" s="153"/>
      <c r="D820" s="421" t="s">
        <v>1224</v>
      </c>
      <c r="E820" s="156"/>
      <c r="I820" s="155"/>
      <c r="J820" s="115">
        <f t="shared" si="187"/>
        <v>663</v>
      </c>
      <c r="K820" s="115">
        <f t="shared" si="187"/>
        <v>585</v>
      </c>
      <c r="L820" s="421" t="s">
        <v>1224</v>
      </c>
      <c r="Q820" s="155"/>
      <c r="R820" s="115">
        <f t="shared" si="188"/>
        <v>282</v>
      </c>
      <c r="S820" s="115">
        <f t="shared" si="188"/>
        <v>257</v>
      </c>
      <c r="T820" s="421" t="s">
        <v>1224</v>
      </c>
      <c r="AD820" s="371"/>
    </row>
    <row r="821" spans="1:30" s="154" customFormat="1" ht="15.75" thickBot="1" x14ac:dyDescent="0.3">
      <c r="A821" s="155"/>
      <c r="B821" s="419">
        <v>2</v>
      </c>
      <c r="C821" s="153"/>
      <c r="D821" s="420" t="s">
        <v>1225</v>
      </c>
      <c r="E821" s="156"/>
      <c r="I821" s="155"/>
      <c r="J821" s="419">
        <f>J37</f>
        <v>0</v>
      </c>
      <c r="K821" s="419">
        <f>K37</f>
        <v>0</v>
      </c>
      <c r="L821" s="420" t="s">
        <v>1225</v>
      </c>
      <c r="Q821" s="155"/>
      <c r="R821" s="419">
        <f>R37</f>
        <v>0</v>
      </c>
      <c r="S821" s="419">
        <f>S37</f>
        <v>0</v>
      </c>
      <c r="T821" s="420" t="s">
        <v>1225</v>
      </c>
      <c r="AD821" s="371"/>
    </row>
    <row r="822" spans="1:30" s="154" customFormat="1" ht="15.75" thickTop="1" x14ac:dyDescent="0.25">
      <c r="A822" s="155"/>
      <c r="B822" s="424">
        <f>SUM(B815:B821)</f>
        <v>677</v>
      </c>
      <c r="C822" s="153"/>
      <c r="D822" s="425" t="s">
        <v>1226</v>
      </c>
      <c r="E822" s="156"/>
      <c r="I822" s="155"/>
      <c r="J822" s="424">
        <f>SUM(J815:J821)</f>
        <v>761</v>
      </c>
      <c r="K822" s="424">
        <f>SUM(K815:K821)</f>
        <v>675</v>
      </c>
      <c r="L822" s="425" t="s">
        <v>1226</v>
      </c>
      <c r="Q822" s="155"/>
      <c r="R822" s="424">
        <f>SUM(R815:R821)</f>
        <v>377</v>
      </c>
      <c r="S822" s="424">
        <f>SUM(S815:S821)</f>
        <v>344</v>
      </c>
      <c r="T822" s="425" t="s">
        <v>1226</v>
      </c>
      <c r="AD822" s="371"/>
    </row>
    <row r="823" spans="1:30" s="154" customFormat="1" x14ac:dyDescent="0.25">
      <c r="A823" s="155"/>
      <c r="B823" s="153"/>
      <c r="C823" s="153"/>
      <c r="D823" s="412"/>
      <c r="E823" s="156"/>
      <c r="I823" s="155"/>
      <c r="J823" s="153"/>
      <c r="K823" s="153"/>
      <c r="L823" s="155"/>
      <c r="Q823" s="155"/>
      <c r="R823" s="153"/>
      <c r="S823" s="153"/>
      <c r="T823" s="155"/>
      <c r="AD823" s="371"/>
    </row>
    <row r="824" spans="1:30" s="154" customFormat="1" x14ac:dyDescent="0.25">
      <c r="A824" s="155"/>
      <c r="B824" s="153"/>
      <c r="C824" s="153"/>
      <c r="D824" s="412"/>
      <c r="E824" s="156"/>
      <c r="I824" s="155"/>
      <c r="J824" s="153"/>
      <c r="K824" s="153"/>
      <c r="L824" s="155"/>
      <c r="Q824" s="155"/>
      <c r="R824" s="153"/>
      <c r="S824" s="153"/>
      <c r="T824" s="155"/>
      <c r="AD824" s="371"/>
    </row>
    <row r="825" spans="1:30" s="154" customFormat="1" x14ac:dyDescent="0.25">
      <c r="A825" s="155"/>
      <c r="B825" s="153"/>
      <c r="C825" s="153"/>
      <c r="D825" s="412"/>
      <c r="E825" s="156"/>
      <c r="I825" s="155"/>
      <c r="J825" s="153"/>
      <c r="K825" s="153"/>
      <c r="L825" s="155"/>
      <c r="Q825" s="155"/>
      <c r="R825" s="153"/>
      <c r="S825" s="153"/>
      <c r="T825" s="155"/>
      <c r="AD825" s="371"/>
    </row>
    <row r="826" spans="1:30" s="154" customFormat="1" x14ac:dyDescent="0.25">
      <c r="A826" s="155"/>
      <c r="B826" s="153"/>
      <c r="C826" s="153"/>
      <c r="D826" s="412"/>
      <c r="E826" s="156"/>
      <c r="I826" s="155"/>
      <c r="J826" s="153"/>
      <c r="K826" s="153"/>
      <c r="L826" s="155"/>
      <c r="Q826" s="155"/>
      <c r="R826" s="153"/>
      <c r="S826" s="153"/>
      <c r="T826" s="155"/>
      <c r="AD826" s="371"/>
    </row>
    <row r="827" spans="1:30" s="154" customFormat="1" x14ac:dyDescent="0.25">
      <c r="A827" s="155"/>
      <c r="B827" s="153"/>
      <c r="C827" s="153"/>
      <c r="D827" s="412"/>
      <c r="E827" s="156"/>
      <c r="I827" s="155"/>
      <c r="J827" s="153"/>
      <c r="K827" s="153"/>
      <c r="L827" s="155"/>
      <c r="Q827" s="155"/>
      <c r="R827" s="153"/>
      <c r="S827" s="153"/>
      <c r="T827" s="155"/>
      <c r="AD827" s="371"/>
    </row>
    <row r="828" spans="1:30" s="154" customFormat="1" x14ac:dyDescent="0.25">
      <c r="A828" s="155"/>
      <c r="B828" s="153"/>
      <c r="C828" s="153"/>
      <c r="D828" s="412"/>
      <c r="E828" s="156"/>
      <c r="I828" s="155"/>
      <c r="J828" s="153"/>
      <c r="K828" s="153"/>
      <c r="L828" s="155"/>
      <c r="Q828" s="155"/>
      <c r="R828" s="153"/>
      <c r="S828" s="153"/>
      <c r="T828" s="155"/>
      <c r="AD828" s="371"/>
    </row>
    <row r="829" spans="1:30" s="154" customFormat="1" x14ac:dyDescent="0.25">
      <c r="A829" s="155"/>
      <c r="B829" s="153"/>
      <c r="C829" s="153"/>
      <c r="D829" s="412"/>
      <c r="E829" s="156"/>
      <c r="I829" s="155"/>
      <c r="J829" s="153"/>
      <c r="K829" s="153"/>
      <c r="L829" s="155"/>
      <c r="Q829" s="155"/>
      <c r="R829" s="153"/>
      <c r="S829" s="153"/>
      <c r="T829" s="155"/>
      <c r="AD829" s="371"/>
    </row>
    <row r="830" spans="1:30" s="154" customFormat="1" x14ac:dyDescent="0.25">
      <c r="A830" s="155"/>
      <c r="B830" s="153"/>
      <c r="C830" s="153"/>
      <c r="D830" s="412"/>
      <c r="E830" s="156"/>
      <c r="I830" s="155"/>
      <c r="J830" s="153"/>
      <c r="K830" s="153"/>
      <c r="L830" s="155"/>
      <c r="Q830" s="155"/>
      <c r="R830" s="153"/>
      <c r="S830" s="153"/>
      <c r="T830" s="155"/>
      <c r="AD830" s="371"/>
    </row>
    <row r="831" spans="1:30" s="154" customFormat="1" x14ac:dyDescent="0.25">
      <c r="A831" s="155"/>
      <c r="B831" s="153"/>
      <c r="C831" s="153"/>
      <c r="D831" s="412"/>
      <c r="E831" s="156"/>
      <c r="I831" s="155"/>
      <c r="J831" s="153"/>
      <c r="K831" s="153"/>
      <c r="L831" s="155"/>
      <c r="Q831" s="155"/>
      <c r="R831" s="153"/>
      <c r="S831" s="153"/>
      <c r="T831" s="155"/>
      <c r="AD831" s="371"/>
    </row>
    <row r="832" spans="1:30" s="154" customFormat="1" x14ac:dyDescent="0.25">
      <c r="A832" s="155"/>
      <c r="B832" s="153"/>
      <c r="C832" s="153"/>
      <c r="D832" s="412"/>
      <c r="E832" s="156"/>
      <c r="I832" s="155"/>
      <c r="J832" s="153"/>
      <c r="K832" s="153"/>
      <c r="L832" s="155"/>
      <c r="Q832" s="155"/>
      <c r="R832" s="153"/>
      <c r="S832" s="153"/>
      <c r="T832" s="155"/>
      <c r="AD832" s="371"/>
    </row>
    <row r="833" spans="1:30" s="154" customFormat="1" x14ac:dyDescent="0.25">
      <c r="A833" s="155"/>
      <c r="B833" s="153"/>
      <c r="C833" s="153"/>
      <c r="D833" s="412"/>
      <c r="E833" s="156"/>
      <c r="I833" s="155"/>
      <c r="J833" s="153"/>
      <c r="K833" s="153"/>
      <c r="L833" s="155"/>
      <c r="Q833" s="155"/>
      <c r="R833" s="153"/>
      <c r="S833" s="153"/>
      <c r="T833" s="155"/>
      <c r="AD833" s="371"/>
    </row>
    <row r="834" spans="1:30" s="154" customFormat="1" x14ac:dyDescent="0.25">
      <c r="A834" s="155"/>
      <c r="B834" s="153"/>
      <c r="C834" s="153"/>
      <c r="D834" s="426"/>
      <c r="E834" s="156"/>
      <c r="I834" s="155"/>
      <c r="J834" s="153"/>
      <c r="K834" s="153"/>
      <c r="L834" s="155"/>
      <c r="Q834" s="155"/>
      <c r="R834" s="153"/>
      <c r="S834" s="153"/>
      <c r="T834" s="155"/>
      <c r="AD834" s="371"/>
    </row>
    <row r="835" spans="1:30" s="154" customFormat="1" x14ac:dyDescent="0.25">
      <c r="A835" s="155"/>
      <c r="B835" s="153"/>
      <c r="C835" s="153"/>
      <c r="D835" s="426"/>
      <c r="E835" s="156"/>
      <c r="I835" s="155"/>
      <c r="J835" s="153"/>
      <c r="K835" s="153"/>
      <c r="L835" s="155"/>
      <c r="Q835" s="155"/>
      <c r="R835" s="153"/>
      <c r="S835" s="153"/>
      <c r="T835" s="155"/>
      <c r="AD835" s="371"/>
    </row>
    <row r="836" spans="1:30" s="154" customFormat="1" x14ac:dyDescent="0.25">
      <c r="A836" s="155"/>
      <c r="B836" s="153"/>
      <c r="C836" s="153"/>
      <c r="D836" s="426"/>
      <c r="E836" s="156"/>
      <c r="I836" s="155"/>
      <c r="J836" s="153"/>
      <c r="K836" s="153"/>
      <c r="L836" s="155"/>
      <c r="Q836" s="155"/>
      <c r="R836" s="153"/>
      <c r="S836" s="153"/>
      <c r="T836" s="155"/>
      <c r="AD836" s="371"/>
    </row>
    <row r="837" spans="1:30" s="154" customFormat="1" x14ac:dyDescent="0.25">
      <c r="A837" s="155"/>
      <c r="B837" s="153"/>
      <c r="C837" s="153"/>
      <c r="D837" s="426"/>
      <c r="E837" s="156"/>
      <c r="I837" s="155"/>
      <c r="J837" s="153"/>
      <c r="K837" s="153"/>
      <c r="L837" s="155"/>
      <c r="Q837" s="155"/>
      <c r="R837" s="153"/>
      <c r="S837" s="153"/>
      <c r="T837" s="155"/>
      <c r="AD837" s="371"/>
    </row>
    <row r="838" spans="1:30" s="154" customFormat="1" x14ac:dyDescent="0.25">
      <c r="A838" s="155"/>
      <c r="B838" s="153"/>
      <c r="C838" s="153"/>
      <c r="D838" s="426"/>
      <c r="E838" s="156"/>
      <c r="I838" s="155"/>
      <c r="J838" s="153"/>
      <c r="K838" s="153"/>
      <c r="L838" s="155"/>
      <c r="Q838" s="155"/>
      <c r="R838" s="153"/>
      <c r="S838" s="153"/>
      <c r="T838" s="155"/>
      <c r="AD838" s="371"/>
    </row>
    <row r="839" spans="1:30" s="154" customFormat="1" x14ac:dyDescent="0.25">
      <c r="A839" s="155"/>
      <c r="B839" s="153"/>
      <c r="C839" s="153"/>
      <c r="D839" s="426"/>
      <c r="E839" s="156"/>
      <c r="I839" s="155"/>
      <c r="J839" s="153"/>
      <c r="K839" s="153"/>
      <c r="L839" s="155"/>
      <c r="Q839" s="155"/>
      <c r="R839" s="153"/>
      <c r="S839" s="153"/>
      <c r="T839" s="155"/>
      <c r="AD839" s="371"/>
    </row>
    <row r="840" spans="1:30" s="154" customFormat="1" x14ac:dyDescent="0.25">
      <c r="A840" s="155"/>
      <c r="B840" s="153"/>
      <c r="C840" s="153"/>
      <c r="D840" s="426"/>
      <c r="E840" s="156"/>
      <c r="I840" s="155"/>
      <c r="J840" s="153"/>
      <c r="K840" s="153"/>
      <c r="L840" s="155"/>
      <c r="Q840" s="155"/>
      <c r="R840" s="153"/>
      <c r="S840" s="153"/>
      <c r="T840" s="155"/>
      <c r="AD840" s="371"/>
    </row>
    <row r="841" spans="1:30" s="154" customFormat="1" x14ac:dyDescent="0.25">
      <c r="A841" s="155"/>
      <c r="B841" s="153"/>
      <c r="C841" s="153"/>
      <c r="D841" s="426"/>
      <c r="E841" s="156"/>
      <c r="I841" s="155"/>
      <c r="J841" s="153"/>
      <c r="K841" s="153"/>
      <c r="L841" s="155"/>
      <c r="Q841" s="155"/>
      <c r="R841" s="153"/>
      <c r="S841" s="153"/>
      <c r="T841" s="155"/>
      <c r="AD841" s="371"/>
    </row>
    <row r="842" spans="1:30" s="154" customFormat="1" x14ac:dyDescent="0.25">
      <c r="A842" s="155"/>
      <c r="B842" s="153"/>
      <c r="C842" s="153"/>
      <c r="D842" s="426"/>
      <c r="E842" s="156"/>
      <c r="I842" s="155"/>
      <c r="J842" s="153"/>
      <c r="K842" s="153"/>
      <c r="L842" s="155"/>
      <c r="Q842" s="155"/>
      <c r="R842" s="153"/>
      <c r="S842" s="153"/>
      <c r="T842" s="155"/>
      <c r="AD842" s="371"/>
    </row>
    <row r="843" spans="1:30" s="154" customFormat="1" x14ac:dyDescent="0.25">
      <c r="A843" s="155"/>
      <c r="B843" s="153"/>
      <c r="C843" s="153"/>
      <c r="D843" s="426"/>
      <c r="E843" s="156"/>
      <c r="I843" s="155"/>
      <c r="J843" s="153"/>
      <c r="K843" s="153"/>
      <c r="L843" s="155"/>
      <c r="Q843" s="155"/>
      <c r="R843" s="153"/>
      <c r="S843" s="153"/>
      <c r="T843" s="155"/>
      <c r="AD843" s="371"/>
    </row>
    <row r="844" spans="1:30" s="154" customFormat="1" x14ac:dyDescent="0.25">
      <c r="A844" s="155"/>
      <c r="B844" s="153"/>
      <c r="C844" s="153"/>
      <c r="D844" s="426"/>
      <c r="E844" s="156"/>
      <c r="I844" s="155"/>
      <c r="J844" s="153"/>
      <c r="K844" s="153"/>
      <c r="L844" s="155"/>
      <c r="Q844" s="155"/>
      <c r="R844" s="153"/>
      <c r="S844" s="153"/>
      <c r="T844" s="155"/>
      <c r="AD844" s="371"/>
    </row>
    <row r="845" spans="1:30" s="154" customFormat="1" x14ac:dyDescent="0.25">
      <c r="A845" s="155"/>
      <c r="B845" s="153"/>
      <c r="C845" s="153"/>
      <c r="D845" s="426"/>
      <c r="E845" s="156"/>
      <c r="I845" s="155"/>
      <c r="J845" s="153"/>
      <c r="K845" s="153"/>
      <c r="L845" s="155"/>
      <c r="Q845" s="155"/>
      <c r="R845" s="153"/>
      <c r="S845" s="153"/>
      <c r="T845" s="155"/>
      <c r="AD845" s="371"/>
    </row>
    <row r="846" spans="1:30" s="154" customFormat="1" x14ac:dyDescent="0.25">
      <c r="A846" s="155"/>
      <c r="B846" s="153"/>
      <c r="C846" s="153"/>
      <c r="D846" s="426"/>
      <c r="E846" s="156"/>
      <c r="I846" s="155"/>
      <c r="J846" s="153"/>
      <c r="K846" s="153"/>
      <c r="L846" s="155"/>
      <c r="Q846" s="155"/>
      <c r="R846" s="153"/>
      <c r="S846" s="153"/>
      <c r="T846" s="155"/>
      <c r="AD846" s="371"/>
    </row>
    <row r="847" spans="1:30" s="154" customFormat="1" x14ac:dyDescent="0.25">
      <c r="A847" s="155"/>
      <c r="B847" s="153"/>
      <c r="C847" s="153"/>
      <c r="D847" s="426"/>
      <c r="E847" s="156"/>
      <c r="I847" s="155"/>
      <c r="J847" s="153"/>
      <c r="K847" s="153"/>
      <c r="L847" s="155"/>
      <c r="Q847" s="155"/>
      <c r="R847" s="153"/>
      <c r="S847" s="153"/>
      <c r="T847" s="155"/>
      <c r="AD847" s="371"/>
    </row>
    <row r="848" spans="1:30" s="154" customFormat="1" x14ac:dyDescent="0.25">
      <c r="A848" s="155"/>
      <c r="B848" s="153"/>
      <c r="C848" s="153"/>
      <c r="D848" s="426"/>
      <c r="E848" s="156"/>
      <c r="I848" s="155"/>
      <c r="J848" s="153"/>
      <c r="K848" s="153"/>
      <c r="L848" s="155"/>
      <c r="Q848" s="155"/>
      <c r="R848" s="153"/>
      <c r="S848" s="153"/>
      <c r="T848" s="155"/>
      <c r="AD848" s="371"/>
    </row>
    <row r="849" spans="1:30" s="154" customFormat="1" x14ac:dyDescent="0.25">
      <c r="A849" s="155"/>
      <c r="B849" s="153"/>
      <c r="C849" s="153"/>
      <c r="D849" s="426"/>
      <c r="E849" s="156"/>
      <c r="I849" s="155"/>
      <c r="J849" s="153"/>
      <c r="K849" s="153"/>
      <c r="L849" s="155"/>
      <c r="Q849" s="155"/>
      <c r="R849" s="153"/>
      <c r="S849" s="153"/>
      <c r="T849" s="155"/>
      <c r="AD849" s="371"/>
    </row>
    <row r="850" spans="1:30" s="154" customFormat="1" x14ac:dyDescent="0.25">
      <c r="A850" s="155"/>
      <c r="B850" s="153"/>
      <c r="C850" s="153"/>
      <c r="D850" s="426"/>
      <c r="E850" s="156"/>
      <c r="I850" s="155"/>
      <c r="J850" s="153"/>
      <c r="K850" s="153"/>
      <c r="L850" s="155"/>
      <c r="Q850" s="155"/>
      <c r="R850" s="153"/>
      <c r="S850" s="153"/>
      <c r="T850" s="155"/>
      <c r="AD850" s="371"/>
    </row>
    <row r="851" spans="1:30" s="154" customFormat="1" x14ac:dyDescent="0.25">
      <c r="A851" s="155"/>
      <c r="B851" s="153"/>
      <c r="C851" s="153"/>
      <c r="D851" s="426"/>
      <c r="E851" s="156"/>
      <c r="I851" s="155"/>
      <c r="J851" s="153"/>
      <c r="K851" s="153"/>
      <c r="L851" s="155"/>
      <c r="Q851" s="155"/>
      <c r="R851" s="153"/>
      <c r="S851" s="153"/>
      <c r="T851" s="155"/>
      <c r="AD851" s="371"/>
    </row>
    <row r="852" spans="1:30" s="154" customFormat="1" x14ac:dyDescent="0.25">
      <c r="A852" s="155"/>
      <c r="B852" s="153"/>
      <c r="C852" s="153"/>
      <c r="D852" s="426"/>
      <c r="E852" s="156"/>
      <c r="I852" s="155"/>
      <c r="J852" s="153"/>
      <c r="K852" s="153"/>
      <c r="L852" s="155"/>
      <c r="Q852" s="155"/>
      <c r="R852" s="153"/>
      <c r="S852" s="153"/>
      <c r="T852" s="155"/>
      <c r="AD852" s="371"/>
    </row>
    <row r="853" spans="1:30" s="154" customFormat="1" x14ac:dyDescent="0.25">
      <c r="A853" s="155"/>
      <c r="B853" s="153"/>
      <c r="C853" s="153"/>
      <c r="D853" s="426"/>
      <c r="E853" s="156"/>
      <c r="I853" s="155"/>
      <c r="J853" s="153"/>
      <c r="K853" s="153"/>
      <c r="L853" s="155"/>
      <c r="Q853" s="155"/>
      <c r="R853" s="153"/>
      <c r="S853" s="153"/>
      <c r="T853" s="155"/>
      <c r="AD853" s="371"/>
    </row>
    <row r="854" spans="1:30" s="154" customFormat="1" x14ac:dyDescent="0.25">
      <c r="A854" s="155"/>
      <c r="B854" s="153"/>
      <c r="C854" s="153"/>
      <c r="D854" s="426"/>
      <c r="E854" s="156"/>
      <c r="I854" s="155"/>
      <c r="J854" s="153"/>
      <c r="K854" s="153"/>
      <c r="L854" s="155"/>
      <c r="Q854" s="155"/>
      <c r="R854" s="153"/>
      <c r="S854" s="153"/>
      <c r="T854" s="155"/>
      <c r="AD854" s="371"/>
    </row>
    <row r="855" spans="1:30" s="154" customFormat="1" x14ac:dyDescent="0.25">
      <c r="A855" s="155"/>
      <c r="B855" s="153"/>
      <c r="C855" s="153"/>
      <c r="D855" s="426"/>
      <c r="E855" s="156"/>
      <c r="I855" s="155"/>
      <c r="J855" s="153"/>
      <c r="K855" s="153"/>
      <c r="L855" s="155"/>
      <c r="Q855" s="155"/>
      <c r="R855" s="153"/>
      <c r="S855" s="153"/>
      <c r="T855" s="155"/>
      <c r="AD855" s="371"/>
    </row>
    <row r="856" spans="1:30" s="154" customFormat="1" x14ac:dyDescent="0.25">
      <c r="A856" s="155"/>
      <c r="B856" s="153"/>
      <c r="C856" s="153"/>
      <c r="D856" s="426"/>
      <c r="E856" s="156"/>
      <c r="I856" s="155"/>
      <c r="J856" s="153"/>
      <c r="K856" s="153"/>
      <c r="L856" s="155"/>
      <c r="Q856" s="155"/>
      <c r="R856" s="153"/>
      <c r="S856" s="153"/>
      <c r="T856" s="155"/>
      <c r="AD856" s="371"/>
    </row>
    <row r="857" spans="1:30" s="154" customFormat="1" x14ac:dyDescent="0.25">
      <c r="A857" s="155"/>
      <c r="B857" s="153"/>
      <c r="C857" s="153"/>
      <c r="D857" s="426"/>
      <c r="E857" s="156"/>
      <c r="I857" s="155"/>
      <c r="J857" s="153"/>
      <c r="K857" s="153"/>
      <c r="L857" s="155"/>
      <c r="Q857" s="155"/>
      <c r="R857" s="153"/>
      <c r="S857" s="153"/>
      <c r="T857" s="155"/>
      <c r="AD857" s="371"/>
    </row>
    <row r="858" spans="1:30" s="154" customFormat="1" x14ac:dyDescent="0.25">
      <c r="A858" s="155"/>
      <c r="B858" s="153"/>
      <c r="C858" s="153"/>
      <c r="D858" s="426"/>
      <c r="E858" s="156"/>
      <c r="I858" s="155"/>
      <c r="J858" s="153"/>
      <c r="K858" s="153"/>
      <c r="L858" s="155"/>
      <c r="Q858" s="155"/>
      <c r="R858" s="153"/>
      <c r="S858" s="153"/>
      <c r="T858" s="155"/>
      <c r="AD858" s="371"/>
    </row>
    <row r="859" spans="1:30" s="154" customFormat="1" x14ac:dyDescent="0.25">
      <c r="A859" s="155"/>
      <c r="B859" s="153"/>
      <c r="C859" s="153"/>
      <c r="D859" s="426"/>
      <c r="E859" s="156"/>
      <c r="I859" s="155"/>
      <c r="J859" s="153"/>
      <c r="K859" s="153"/>
      <c r="L859" s="155"/>
      <c r="Q859" s="155"/>
      <c r="R859" s="153"/>
      <c r="S859" s="153"/>
      <c r="T859" s="155"/>
      <c r="AD859" s="371"/>
    </row>
    <row r="860" spans="1:30" s="154" customFormat="1" x14ac:dyDescent="0.25">
      <c r="A860" s="155"/>
      <c r="B860" s="153"/>
      <c r="C860" s="153"/>
      <c r="D860" s="426"/>
      <c r="E860" s="156"/>
      <c r="I860" s="155"/>
      <c r="J860" s="153"/>
      <c r="K860" s="153"/>
      <c r="L860" s="155"/>
      <c r="Q860" s="155"/>
      <c r="R860" s="153"/>
      <c r="S860" s="153"/>
      <c r="T860" s="155"/>
      <c r="AD860" s="371"/>
    </row>
    <row r="861" spans="1:30" s="154" customFormat="1" x14ac:dyDescent="0.25">
      <c r="A861" s="155"/>
      <c r="B861" s="153"/>
      <c r="C861" s="153"/>
      <c r="D861" s="426"/>
      <c r="E861" s="156"/>
      <c r="I861" s="155"/>
      <c r="J861" s="153"/>
      <c r="K861" s="153"/>
      <c r="L861" s="155"/>
      <c r="Q861" s="155"/>
      <c r="R861" s="153"/>
      <c r="S861" s="153"/>
      <c r="T861" s="155"/>
      <c r="AD861" s="371"/>
    </row>
    <row r="862" spans="1:30" s="154" customFormat="1" x14ac:dyDescent="0.25">
      <c r="A862" s="155"/>
      <c r="B862" s="153"/>
      <c r="C862" s="153"/>
      <c r="D862" s="426"/>
      <c r="E862" s="156"/>
      <c r="I862" s="155"/>
      <c r="J862" s="153"/>
      <c r="K862" s="153"/>
      <c r="L862" s="155"/>
      <c r="Q862" s="155"/>
      <c r="R862" s="153"/>
      <c r="S862" s="153"/>
      <c r="T862" s="155"/>
      <c r="AD862" s="371"/>
    </row>
    <row r="863" spans="1:30" s="154" customFormat="1" x14ac:dyDescent="0.25">
      <c r="A863" s="155"/>
      <c r="B863" s="153"/>
      <c r="C863" s="153"/>
      <c r="D863" s="426"/>
      <c r="E863" s="156"/>
      <c r="I863" s="155"/>
      <c r="J863" s="153"/>
      <c r="K863" s="153"/>
      <c r="L863" s="155"/>
      <c r="Q863" s="155"/>
      <c r="R863" s="153"/>
      <c r="S863" s="153"/>
      <c r="T863" s="155"/>
      <c r="AD863" s="371"/>
    </row>
    <row r="864" spans="1:30" s="154" customFormat="1" x14ac:dyDescent="0.25">
      <c r="A864" s="155"/>
      <c r="B864" s="153"/>
      <c r="C864" s="153"/>
      <c r="D864" s="426"/>
      <c r="E864" s="156"/>
      <c r="I864" s="155"/>
      <c r="J864" s="153"/>
      <c r="K864" s="153"/>
      <c r="L864" s="155"/>
      <c r="Q864" s="155"/>
      <c r="R864" s="153"/>
      <c r="S864" s="153"/>
      <c r="T864" s="155"/>
      <c r="AD864" s="371"/>
    </row>
    <row r="865" spans="1:30" s="154" customFormat="1" x14ac:dyDescent="0.25">
      <c r="A865" s="155"/>
      <c r="B865" s="153"/>
      <c r="C865" s="153"/>
      <c r="D865" s="426"/>
      <c r="E865" s="156"/>
      <c r="I865" s="155"/>
      <c r="J865" s="153"/>
      <c r="K865" s="153"/>
      <c r="L865" s="155"/>
      <c r="Q865" s="155"/>
      <c r="R865" s="153"/>
      <c r="S865" s="153"/>
      <c r="T865" s="155"/>
      <c r="AD865" s="371"/>
    </row>
    <row r="866" spans="1:30" s="154" customFormat="1" x14ac:dyDescent="0.25">
      <c r="A866" s="155"/>
      <c r="B866" s="153"/>
      <c r="C866" s="153"/>
      <c r="D866" s="426"/>
      <c r="E866" s="156"/>
      <c r="I866" s="155"/>
      <c r="J866" s="153"/>
      <c r="K866" s="153"/>
      <c r="L866" s="155"/>
      <c r="Q866" s="155"/>
      <c r="R866" s="153"/>
      <c r="S866" s="153"/>
      <c r="T866" s="155"/>
      <c r="AD866" s="371"/>
    </row>
    <row r="867" spans="1:30" s="154" customFormat="1" x14ac:dyDescent="0.25">
      <c r="A867" s="155"/>
      <c r="B867" s="153"/>
      <c r="C867" s="153"/>
      <c r="D867" s="426"/>
      <c r="E867" s="156"/>
      <c r="I867" s="155"/>
      <c r="J867" s="153"/>
      <c r="K867" s="153"/>
      <c r="L867" s="155"/>
      <c r="Q867" s="155"/>
      <c r="R867" s="153"/>
      <c r="S867" s="153"/>
      <c r="T867" s="155"/>
      <c r="AD867" s="371"/>
    </row>
    <row r="868" spans="1:30" s="154" customFormat="1" x14ac:dyDescent="0.25">
      <c r="A868" s="155"/>
      <c r="B868" s="153"/>
      <c r="C868" s="153"/>
      <c r="D868" s="426"/>
      <c r="E868" s="156"/>
      <c r="I868" s="155"/>
      <c r="J868" s="153"/>
      <c r="K868" s="153"/>
      <c r="L868" s="155"/>
      <c r="Q868" s="155"/>
      <c r="R868" s="153"/>
      <c r="S868" s="153"/>
      <c r="T868" s="155"/>
      <c r="AD868" s="371"/>
    </row>
    <row r="869" spans="1:30" s="154" customFormat="1" x14ac:dyDescent="0.25">
      <c r="A869" s="155"/>
      <c r="B869" s="153"/>
      <c r="C869" s="153"/>
      <c r="D869" s="426"/>
      <c r="E869" s="156"/>
      <c r="I869" s="155"/>
      <c r="J869" s="153"/>
      <c r="K869" s="153"/>
      <c r="L869" s="155"/>
      <c r="Q869" s="155"/>
      <c r="R869" s="153"/>
      <c r="S869" s="153"/>
      <c r="T869" s="155"/>
      <c r="AD869" s="371"/>
    </row>
    <row r="870" spans="1:30" s="154" customFormat="1" x14ac:dyDescent="0.25">
      <c r="A870" s="155"/>
      <c r="B870" s="153"/>
      <c r="C870" s="153"/>
      <c r="D870" s="426"/>
      <c r="E870" s="156"/>
      <c r="I870" s="155"/>
      <c r="J870" s="153"/>
      <c r="K870" s="153"/>
      <c r="L870" s="155"/>
      <c r="Q870" s="155"/>
      <c r="R870" s="153"/>
      <c r="S870" s="153"/>
      <c r="T870" s="155"/>
      <c r="AD870" s="371"/>
    </row>
    <row r="871" spans="1:30" s="154" customFormat="1" x14ac:dyDescent="0.25">
      <c r="A871" s="155"/>
      <c r="B871" s="153"/>
      <c r="C871" s="153"/>
      <c r="D871" s="426"/>
      <c r="E871" s="156"/>
      <c r="I871" s="155"/>
      <c r="J871" s="153"/>
      <c r="K871" s="153"/>
      <c r="L871" s="155"/>
      <c r="Q871" s="155"/>
      <c r="R871" s="153"/>
      <c r="S871" s="153"/>
      <c r="T871" s="155"/>
      <c r="AD871" s="371"/>
    </row>
    <row r="872" spans="1:30" s="154" customFormat="1" x14ac:dyDescent="0.25">
      <c r="A872" s="155"/>
      <c r="B872" s="153"/>
      <c r="C872" s="153"/>
      <c r="D872" s="426"/>
      <c r="E872" s="156"/>
      <c r="I872" s="155"/>
      <c r="J872" s="153"/>
      <c r="K872" s="153"/>
      <c r="L872" s="155"/>
      <c r="Q872" s="155"/>
      <c r="R872" s="153"/>
      <c r="S872" s="153"/>
      <c r="T872" s="155"/>
      <c r="AD872" s="371"/>
    </row>
    <row r="873" spans="1:30" s="154" customFormat="1" x14ac:dyDescent="0.25">
      <c r="A873" s="155"/>
      <c r="B873" s="153"/>
      <c r="C873" s="153"/>
      <c r="D873" s="426"/>
      <c r="E873" s="156"/>
      <c r="I873" s="155"/>
      <c r="J873" s="153"/>
      <c r="K873" s="153"/>
      <c r="L873" s="155"/>
      <c r="Q873" s="155"/>
      <c r="R873" s="153"/>
      <c r="S873" s="153"/>
      <c r="T873" s="155"/>
      <c r="AD873" s="371"/>
    </row>
    <row r="874" spans="1:30" s="154" customFormat="1" x14ac:dyDescent="0.25">
      <c r="A874" s="155"/>
      <c r="B874" s="153"/>
      <c r="C874" s="153"/>
      <c r="D874" s="426"/>
      <c r="E874" s="156"/>
      <c r="I874" s="155"/>
      <c r="J874" s="153"/>
      <c r="K874" s="153"/>
      <c r="L874" s="155"/>
      <c r="Q874" s="155"/>
      <c r="R874" s="153"/>
      <c r="S874" s="153"/>
      <c r="T874" s="155"/>
      <c r="AD874" s="371"/>
    </row>
    <row r="875" spans="1:30" s="154" customFormat="1" x14ac:dyDescent="0.25">
      <c r="A875" s="155"/>
      <c r="B875" s="153"/>
      <c r="C875" s="153"/>
      <c r="D875" s="426"/>
      <c r="E875" s="156"/>
      <c r="I875" s="155"/>
      <c r="J875" s="153"/>
      <c r="K875" s="153"/>
      <c r="L875" s="155"/>
      <c r="Q875" s="155"/>
      <c r="R875" s="153"/>
      <c r="S875" s="153"/>
      <c r="T875" s="155"/>
      <c r="AD875" s="371"/>
    </row>
    <row r="876" spans="1:30" s="154" customFormat="1" x14ac:dyDescent="0.25">
      <c r="A876" s="155"/>
      <c r="B876" s="153"/>
      <c r="C876" s="153"/>
      <c r="D876" s="426"/>
      <c r="E876" s="156"/>
      <c r="I876" s="155"/>
      <c r="J876" s="153"/>
      <c r="K876" s="153"/>
      <c r="L876" s="155"/>
      <c r="Q876" s="155"/>
      <c r="R876" s="153"/>
      <c r="S876" s="153"/>
      <c r="T876" s="155"/>
      <c r="AD876" s="371"/>
    </row>
    <row r="877" spans="1:30" s="154" customFormat="1" x14ac:dyDescent="0.25">
      <c r="A877" s="155"/>
      <c r="B877" s="153"/>
      <c r="C877" s="153"/>
      <c r="D877" s="426"/>
      <c r="E877" s="156"/>
      <c r="I877" s="155"/>
      <c r="J877" s="153"/>
      <c r="K877" s="153"/>
      <c r="L877" s="155"/>
      <c r="Q877" s="155"/>
      <c r="R877" s="153"/>
      <c r="S877" s="153"/>
      <c r="T877" s="155"/>
      <c r="AD877" s="371"/>
    </row>
    <row r="878" spans="1:30" s="154" customFormat="1" x14ac:dyDescent="0.25">
      <c r="A878" s="155"/>
      <c r="B878" s="153"/>
      <c r="C878" s="153"/>
      <c r="D878" s="426"/>
      <c r="E878" s="156"/>
      <c r="I878" s="155"/>
      <c r="J878" s="153"/>
      <c r="K878" s="153"/>
      <c r="L878" s="155"/>
      <c r="Q878" s="155"/>
      <c r="R878" s="153"/>
      <c r="S878" s="153"/>
      <c r="T878" s="155"/>
      <c r="AD878" s="371"/>
    </row>
    <row r="879" spans="1:30" s="154" customFormat="1" x14ac:dyDescent="0.25">
      <c r="A879" s="155"/>
      <c r="B879" s="153"/>
      <c r="C879" s="153"/>
      <c r="D879" s="426"/>
      <c r="E879" s="156"/>
      <c r="I879" s="155"/>
      <c r="J879" s="153"/>
      <c r="K879" s="153"/>
      <c r="L879" s="155"/>
      <c r="Q879" s="155"/>
      <c r="R879" s="153"/>
      <c r="S879" s="153"/>
      <c r="T879" s="155"/>
      <c r="AD879" s="371"/>
    </row>
    <row r="880" spans="1:30" s="154" customFormat="1" x14ac:dyDescent="0.25">
      <c r="A880" s="155"/>
      <c r="B880" s="153"/>
      <c r="C880" s="153"/>
      <c r="D880" s="426"/>
      <c r="E880" s="156"/>
      <c r="I880" s="155"/>
      <c r="J880" s="153"/>
      <c r="K880" s="153"/>
      <c r="L880" s="155"/>
      <c r="Q880" s="155"/>
      <c r="R880" s="153"/>
      <c r="S880" s="153"/>
      <c r="T880" s="155"/>
      <c r="AD880" s="371"/>
    </row>
    <row r="881" spans="1:30" s="154" customFormat="1" x14ac:dyDescent="0.25">
      <c r="A881" s="155"/>
      <c r="B881" s="153"/>
      <c r="C881" s="153"/>
      <c r="D881" s="426"/>
      <c r="E881" s="156"/>
      <c r="I881" s="155"/>
      <c r="J881" s="153"/>
      <c r="K881" s="153"/>
      <c r="L881" s="155"/>
      <c r="Q881" s="155"/>
      <c r="R881" s="153"/>
      <c r="S881" s="153"/>
      <c r="T881" s="155"/>
      <c r="AD881" s="371"/>
    </row>
    <row r="882" spans="1:30" s="154" customFormat="1" x14ac:dyDescent="0.25">
      <c r="A882" s="155"/>
      <c r="B882" s="153"/>
      <c r="C882" s="153"/>
      <c r="D882" s="426"/>
      <c r="E882" s="156"/>
      <c r="I882" s="155"/>
      <c r="J882" s="153"/>
      <c r="K882" s="153"/>
      <c r="L882" s="155"/>
      <c r="Q882" s="155"/>
      <c r="R882" s="153"/>
      <c r="S882" s="153"/>
      <c r="T882" s="155"/>
      <c r="AD882" s="371"/>
    </row>
    <row r="883" spans="1:30" s="154" customFormat="1" x14ac:dyDescent="0.25">
      <c r="A883" s="155"/>
      <c r="B883" s="153"/>
      <c r="C883" s="153"/>
      <c r="D883" s="426"/>
      <c r="E883" s="156"/>
      <c r="I883" s="155"/>
      <c r="J883" s="153"/>
      <c r="K883" s="153"/>
      <c r="L883" s="155"/>
      <c r="Q883" s="155"/>
      <c r="R883" s="153"/>
      <c r="S883" s="153"/>
      <c r="T883" s="155"/>
      <c r="AD883" s="371"/>
    </row>
    <row r="884" spans="1:30" s="154" customFormat="1" x14ac:dyDescent="0.25">
      <c r="A884" s="155"/>
      <c r="B884" s="153"/>
      <c r="C884" s="153"/>
      <c r="D884" s="426"/>
      <c r="E884" s="156"/>
      <c r="I884" s="155"/>
      <c r="J884" s="153"/>
      <c r="K884" s="153"/>
      <c r="L884" s="155"/>
      <c r="Q884" s="155"/>
      <c r="R884" s="153"/>
      <c r="S884" s="153"/>
      <c r="T884" s="155"/>
      <c r="AD884" s="371"/>
    </row>
    <row r="885" spans="1:30" s="154" customFormat="1" x14ac:dyDescent="0.25">
      <c r="A885" s="155"/>
      <c r="B885" s="153"/>
      <c r="C885" s="153"/>
      <c r="D885" s="426"/>
      <c r="E885" s="156"/>
      <c r="I885" s="155"/>
      <c r="J885" s="153"/>
      <c r="K885" s="153"/>
      <c r="L885" s="155"/>
      <c r="Q885" s="155"/>
      <c r="R885" s="153"/>
      <c r="S885" s="153"/>
      <c r="T885" s="155"/>
      <c r="AD885" s="371"/>
    </row>
    <row r="886" spans="1:30" s="154" customFormat="1" x14ac:dyDescent="0.25">
      <c r="A886" s="155"/>
      <c r="B886" s="153"/>
      <c r="C886" s="153"/>
      <c r="D886" s="426"/>
      <c r="E886" s="156"/>
      <c r="I886" s="155"/>
      <c r="J886" s="153"/>
      <c r="K886" s="153"/>
      <c r="L886" s="155"/>
      <c r="Q886" s="155"/>
      <c r="R886" s="153"/>
      <c r="S886" s="153"/>
      <c r="T886" s="155"/>
      <c r="AD886" s="371"/>
    </row>
    <row r="887" spans="1:30" s="154" customFormat="1" x14ac:dyDescent="0.25">
      <c r="A887" s="155"/>
      <c r="B887" s="153"/>
      <c r="C887" s="153"/>
      <c r="D887" s="426"/>
      <c r="E887" s="156"/>
      <c r="I887" s="155"/>
      <c r="J887" s="153"/>
      <c r="K887" s="153"/>
      <c r="L887" s="155"/>
      <c r="Q887" s="155"/>
      <c r="R887" s="153"/>
      <c r="S887" s="153"/>
      <c r="T887" s="155"/>
      <c r="AD887" s="371"/>
    </row>
    <row r="888" spans="1:30" s="154" customFormat="1" x14ac:dyDescent="0.25">
      <c r="A888" s="155"/>
      <c r="B888" s="153"/>
      <c r="C888" s="153"/>
      <c r="D888" s="426"/>
      <c r="E888" s="156"/>
      <c r="I888" s="155"/>
      <c r="J888" s="153"/>
      <c r="K888" s="153"/>
      <c r="L888" s="155"/>
      <c r="Q888" s="155"/>
      <c r="R888" s="153"/>
      <c r="S888" s="153"/>
      <c r="T888" s="155"/>
      <c r="AD888" s="371"/>
    </row>
    <row r="889" spans="1:30" s="154" customFormat="1" x14ac:dyDescent="0.25">
      <c r="A889" s="155"/>
      <c r="B889" s="153"/>
      <c r="C889" s="153"/>
      <c r="D889" s="426"/>
      <c r="E889" s="156"/>
      <c r="I889" s="155"/>
      <c r="J889" s="153"/>
      <c r="K889" s="153"/>
      <c r="L889" s="155"/>
      <c r="Q889" s="155"/>
      <c r="R889" s="153"/>
      <c r="S889" s="153"/>
      <c r="T889" s="155"/>
      <c r="AD889" s="371"/>
    </row>
    <row r="890" spans="1:30" s="154" customFormat="1" x14ac:dyDescent="0.25">
      <c r="A890" s="155"/>
      <c r="B890" s="153"/>
      <c r="C890" s="153"/>
      <c r="D890" s="426"/>
      <c r="E890" s="156"/>
      <c r="I890" s="155"/>
      <c r="J890" s="153"/>
      <c r="K890" s="153"/>
      <c r="L890" s="155"/>
      <c r="Q890" s="155"/>
      <c r="R890" s="153"/>
      <c r="S890" s="153"/>
      <c r="T890" s="155"/>
      <c r="AD890" s="371"/>
    </row>
    <row r="891" spans="1:30" s="154" customFormat="1" x14ac:dyDescent="0.25">
      <c r="A891" s="155"/>
      <c r="B891" s="153"/>
      <c r="C891" s="153"/>
      <c r="D891" s="426"/>
      <c r="E891" s="156"/>
      <c r="I891" s="155"/>
      <c r="J891" s="153"/>
      <c r="K891" s="153"/>
      <c r="L891" s="155"/>
      <c r="Q891" s="155"/>
      <c r="R891" s="153"/>
      <c r="S891" s="153"/>
      <c r="T891" s="155"/>
      <c r="AD891" s="371"/>
    </row>
  </sheetData>
  <mergeCells count="3">
    <mergeCell ref="F1:H1"/>
    <mergeCell ref="N1:P1"/>
    <mergeCell ref="V1:X1"/>
  </mergeCells>
  <pageMargins left="0.25" right="0.25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ЕФЕКТИВНІСТЬ 2019 рік</vt:lpstr>
      <vt:lpstr>графіки </vt:lpstr>
      <vt:lpstr>Лист2</vt:lpstr>
      <vt:lpstr>'ЕФЕКТИВНІСТЬ 2019 рік'!Заголовки_для_печати</vt:lpstr>
      <vt:lpstr>'ЕФЕКТИВНІСТЬ 2019 рік'!Область_печати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artemenko</dc:creator>
  <cp:lastModifiedBy>pastukhova</cp:lastModifiedBy>
  <cp:lastPrinted>2020-02-27T10:14:53Z</cp:lastPrinted>
  <dcterms:created xsi:type="dcterms:W3CDTF">2016-04-07T12:23:07Z</dcterms:created>
  <dcterms:modified xsi:type="dcterms:W3CDTF">2020-02-28T12:25:13Z</dcterms:modified>
</cp:coreProperties>
</file>